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li6\Desktop\Covid-19\High Power\OHLA\OHLA Final\"/>
    </mc:Choice>
  </mc:AlternateContent>
  <bookViews>
    <workbookView xWindow="0" yWindow="0" windowWidth="23040" windowHeight="9312"/>
  </bookViews>
  <sheets>
    <sheet name="DETALLADO" sheetId="12" r:id="rId1"/>
    <sheet name="Mayo 2025" sheetId="16" r:id="rId2"/>
    <sheet name="Detalle" sheetId="13" r:id="rId3"/>
    <sheet name="Hoja2" sheetId="1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a">[1]Compra_54MOD!#REF!</definedName>
    <definedName name="_xlnm.Print_Area" localSheetId="0">DETALLADO!$A$1:$L$50</definedName>
    <definedName name="_xlnm.Print_Area" localSheetId="1">'Mayo 2025'!$A$1:$A$59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" i="16" l="1"/>
  <c r="D40" i="16"/>
  <c r="E40" i="16"/>
  <c r="F40" i="16"/>
  <c r="B40" i="16"/>
  <c r="E70" i="13"/>
  <c r="K19" i="12" l="1"/>
  <c r="G41" i="13"/>
  <c r="G40" i="13"/>
  <c r="G39" i="13"/>
  <c r="G56" i="13"/>
  <c r="G57" i="13" s="1"/>
  <c r="G51" i="13"/>
  <c r="G50" i="13"/>
  <c r="G49" i="13"/>
  <c r="G48" i="13"/>
  <c r="G47" i="13"/>
  <c r="G42" i="13" l="1"/>
  <c r="G43" i="13" s="1"/>
  <c r="G52" i="13"/>
  <c r="G59" i="13" s="1"/>
  <c r="G23" i="13"/>
  <c r="G24" i="13"/>
  <c r="G25" i="13"/>
  <c r="G26" i="13"/>
  <c r="G27" i="13"/>
  <c r="G28" i="13"/>
  <c r="G29" i="13"/>
  <c r="G30" i="13"/>
  <c r="G31" i="13"/>
  <c r="G22" i="13"/>
  <c r="G32" i="13" l="1"/>
  <c r="G34" i="13" s="1"/>
  <c r="G35" i="13" s="1"/>
  <c r="F13" i="13" l="1"/>
  <c r="F14" i="13"/>
  <c r="F15" i="13"/>
  <c r="F16" i="13"/>
  <c r="F12" i="13"/>
  <c r="F5" i="13"/>
  <c r="F4" i="13"/>
  <c r="F6" i="13" l="1"/>
  <c r="F7" i="13" s="1"/>
  <c r="F17" i="13"/>
  <c r="F18" i="13" s="1"/>
  <c r="F32" i="16" l="1"/>
  <c r="E32" i="16"/>
  <c r="D32" i="16"/>
  <c r="C32" i="16"/>
  <c r="B32" i="16"/>
  <c r="F26" i="16"/>
  <c r="E26" i="16"/>
  <c r="D26" i="16"/>
  <c r="C26" i="16"/>
  <c r="B26" i="16"/>
  <c r="E24" i="16"/>
  <c r="E50" i="16" s="1"/>
  <c r="E54" i="16" s="1"/>
  <c r="E58" i="16" s="1"/>
  <c r="F19" i="16"/>
  <c r="F24" i="16" s="1"/>
  <c r="F50" i="16" s="1"/>
  <c r="F54" i="16" s="1"/>
  <c r="F58" i="16" s="1"/>
  <c r="E19" i="16"/>
  <c r="D19" i="16"/>
  <c r="D24" i="16" s="1"/>
  <c r="D50" i="16" s="1"/>
  <c r="D54" i="16" s="1"/>
  <c r="D58" i="16" s="1"/>
  <c r="C19" i="16"/>
  <c r="C24" i="16" s="1"/>
  <c r="C50" i="16" s="1"/>
  <c r="C54" i="16" s="1"/>
  <c r="C58" i="16" s="1"/>
  <c r="B19" i="16"/>
  <c r="B24" i="16" s="1"/>
  <c r="B50" i="16" s="1"/>
  <c r="B54" i="16" s="1"/>
  <c r="B58" i="16" s="1"/>
  <c r="L33" i="12" l="1"/>
  <c r="L32" i="12"/>
  <c r="L27" i="12"/>
  <c r="L28" i="12"/>
  <c r="L29" i="12"/>
  <c r="L30" i="12"/>
  <c r="L26" i="12"/>
  <c r="L24" i="12"/>
  <c r="L20" i="12"/>
  <c r="L21" i="12"/>
  <c r="L22" i="12"/>
  <c r="L19" i="12"/>
  <c r="L17" i="12"/>
  <c r="L16" i="12"/>
  <c r="L31" i="12" l="1"/>
  <c r="L34" i="12" s="1"/>
  <c r="L35" i="12" l="1"/>
  <c r="L36" i="12" s="1"/>
</calcChain>
</file>

<file path=xl/sharedStrings.xml><?xml version="1.0" encoding="utf-8"?>
<sst xmlns="http://schemas.openxmlformats.org/spreadsheetml/2006/main" count="252" uniqueCount="160">
  <si>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</si>
  <si>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</si>
  <si>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</si>
  <si>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</si>
  <si>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</si>
  <si>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</si>
  <si>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</si>
  <si>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</si>
  <si>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</si>
  <si>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</si>
  <si>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</si>
  <si>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</si>
  <si>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</si>
  <si>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</si>
  <si>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</si>
  <si>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</si>
  <si>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</si>
  <si>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</si>
  <si>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CONDICIONES GENERALES:</t>
  </si>
  <si>
    <t>FORMA DE PAGO</t>
  </si>
  <si>
    <t>MONEDA</t>
  </si>
  <si>
    <t>ANTICIPO</t>
  </si>
  <si>
    <t>COSTO DIRECTO</t>
  </si>
  <si>
    <t>GLB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</si>
  <si>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</si>
  <si>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</si>
  <si>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</si>
  <si>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</si>
  <si>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</si>
  <si>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</si>
  <si>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Agente con Armas 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</si>
  <si>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</si>
  <si>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</si>
  <si>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</si>
  <si>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</si>
  <si>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</si>
  <si>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</si>
  <si>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</si>
  <si>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</si>
  <si>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</si>
  <si>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</si>
  <si>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</si>
  <si>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</si>
  <si>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</si>
  <si>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</si>
  <si>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</si>
  <si>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VALORIZACION MENSUAL A 30 DÍAS</t>
  </si>
  <si>
    <t>SOLES</t>
  </si>
  <si>
    <t>MODALIDAD DE CONTRATACION</t>
  </si>
  <si>
    <t>PRECIOS UNITARIOS</t>
  </si>
  <si>
    <t>CONTRATO PRESTACIÓN DE SERVICIOS</t>
  </si>
  <si>
    <t>CARTA FIANZA DE FIEL CUMPLIMIENTO (10%)</t>
  </si>
  <si>
    <t>RETENCION POR GARANTIA DEL 5%</t>
  </si>
  <si>
    <t>SI</t>
  </si>
  <si>
    <t>Agente  sin Armas</t>
  </si>
  <si>
    <t xml:space="preserve">TIEMPO DE SERVICIO </t>
  </si>
  <si>
    <t>7 MESES</t>
  </si>
  <si>
    <t>NO</t>
  </si>
  <si>
    <t>FECHA DE INICIO</t>
  </si>
  <si>
    <t xml:space="preserve">TIPO DE CONTRATO </t>
  </si>
  <si>
    <t>HIGH POWER SA</t>
  </si>
  <si>
    <t>AV SANTIAGO DE SURCO 4003</t>
  </si>
  <si>
    <t>312-0900</t>
  </si>
  <si>
    <t>CARLOS SALAZAR CHIAPPE</t>
  </si>
  <si>
    <t>30 DIAS</t>
  </si>
  <si>
    <t>ESTRUCTURA DE COSTOS SEGURIDAD OHLA 1/6</t>
  </si>
  <si>
    <t xml:space="preserve"> </t>
  </si>
  <si>
    <t xml:space="preserve">Vigilante </t>
  </si>
  <si>
    <t>Resguardo</t>
  </si>
  <si>
    <t>12 Horas</t>
  </si>
  <si>
    <t xml:space="preserve">12 Horas </t>
  </si>
  <si>
    <t>Noche</t>
  </si>
  <si>
    <t>Día</t>
  </si>
  <si>
    <t>Sin arma</t>
  </si>
  <si>
    <t>Con arma</t>
  </si>
  <si>
    <t>Sueldo Basico</t>
  </si>
  <si>
    <t>Horas Extras</t>
  </si>
  <si>
    <t>Bonific. Nocturna</t>
  </si>
  <si>
    <t>Asignacion Familiar</t>
  </si>
  <si>
    <t>Feriado no Laborable</t>
  </si>
  <si>
    <t>bonificacion especial</t>
  </si>
  <si>
    <t>PARCIAL REMUNERACIONES</t>
  </si>
  <si>
    <t>Descansero Semanal 1/6</t>
  </si>
  <si>
    <t>Descansero Vacacional</t>
  </si>
  <si>
    <t>TOTAL REMUNERACIONES</t>
  </si>
  <si>
    <t>BENEFICIOS SOCIALES</t>
  </si>
  <si>
    <t>C.T.S</t>
  </si>
  <si>
    <t>Vacaciones</t>
  </si>
  <si>
    <t>Gratificación</t>
  </si>
  <si>
    <t>APORTACIONES SOCIALES</t>
  </si>
  <si>
    <t>ESSALUD</t>
  </si>
  <si>
    <t>Vida Ley</t>
  </si>
  <si>
    <t>SCTR</t>
  </si>
  <si>
    <t>Deshonestidad</t>
  </si>
  <si>
    <t>Responsabilidad Civil</t>
  </si>
  <si>
    <t>UNIFORME Y EQUIPO</t>
  </si>
  <si>
    <t xml:space="preserve">Uniforme </t>
  </si>
  <si>
    <t xml:space="preserve">COMUNICACIONES (Radio/Celular) </t>
  </si>
  <si>
    <t>Licencias SUCAMEC</t>
  </si>
  <si>
    <t>Arma y chaleco antib.</t>
  </si>
  <si>
    <t>Ex Médico</t>
  </si>
  <si>
    <t>Alimentación</t>
  </si>
  <si>
    <t>TOTAL DE COSTOS DIRECTOS</t>
  </si>
  <si>
    <t xml:space="preserve">Gastos Administ. </t>
  </si>
  <si>
    <t>TOTAL DE COSTOS Y GASTOS</t>
  </si>
  <si>
    <t>Utilidad</t>
  </si>
  <si>
    <t>VALOR DE VENTA TOTAL (SOLES)</t>
  </si>
  <si>
    <t>PRECIOS NO INCLUYEN IGV</t>
  </si>
  <si>
    <t>Alimentación de Personal</t>
  </si>
  <si>
    <t>Almuerzo</t>
  </si>
  <si>
    <t>Cena</t>
  </si>
  <si>
    <t>Costo Unit.</t>
  </si>
  <si>
    <t>Cantidad</t>
  </si>
  <si>
    <t>Días</t>
  </si>
  <si>
    <t>Total Mes</t>
  </si>
  <si>
    <t>x 7 Meses</t>
  </si>
  <si>
    <t>Sub Total</t>
  </si>
  <si>
    <t>Seguros</t>
  </si>
  <si>
    <t>SCTR Salud</t>
  </si>
  <si>
    <t>Nocturno</t>
  </si>
  <si>
    <t>Diurno</t>
  </si>
  <si>
    <t>Deshones.</t>
  </si>
  <si>
    <t>R. Civil</t>
  </si>
  <si>
    <t>SCTR Pens</t>
  </si>
  <si>
    <t>Uniforme</t>
  </si>
  <si>
    <t>Camisa c/cuello y manga larga</t>
  </si>
  <si>
    <t>Pantalones en tela drill con reactivo</t>
  </si>
  <si>
    <t>Correa de cuero</t>
  </si>
  <si>
    <t>Casaca - Capotín</t>
  </si>
  <si>
    <t>Porta vara de cuero</t>
  </si>
  <si>
    <t>Vara de goma</t>
  </si>
  <si>
    <t>Poncho impermeable</t>
  </si>
  <si>
    <t>Corbatas</t>
  </si>
  <si>
    <t>Gorro</t>
  </si>
  <si>
    <t>P. Unit</t>
  </si>
  <si>
    <t>Borceguies punta de acero - par</t>
  </si>
  <si>
    <t>Factor Descansero</t>
  </si>
  <si>
    <t>x 7 meses</t>
  </si>
  <si>
    <t>Detector garret</t>
  </si>
  <si>
    <t>Linterna de mano</t>
  </si>
  <si>
    <t>Binoculares de largo alcance</t>
  </si>
  <si>
    <t>Silbato</t>
  </si>
  <si>
    <t>Chaleco Antibalas</t>
  </si>
  <si>
    <t>Equipos de Comunicación</t>
  </si>
  <si>
    <t>Celular</t>
  </si>
  <si>
    <t>EPP</t>
  </si>
  <si>
    <t>Casco de seguridad color verde</t>
  </si>
  <si>
    <t>Bloqueador Solar</t>
  </si>
  <si>
    <t>Lentes</t>
  </si>
  <si>
    <t>x 8 Personas</t>
  </si>
  <si>
    <t>Materiales, Herramientas y Comunicación</t>
  </si>
  <si>
    <t>Total Materiales, Herramientas y Comunicación</t>
  </si>
  <si>
    <t>Cálculo de Horas Extras</t>
  </si>
  <si>
    <t>Remuneración Básica</t>
  </si>
  <si>
    <t>Días del mes</t>
  </si>
  <si>
    <t># Primeras Horas Extras x mes</t>
  </si>
  <si>
    <t>Horas al día trabajadas</t>
  </si>
  <si>
    <t>% de Pago Primeras 2 horas extras</t>
  </si>
  <si>
    <t>% de Pago Segundas 2 horas extras</t>
  </si>
  <si>
    <t>Valores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</si>
</sst>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 * #,##0.00_ ;_ * \-#,##0.00_ ;_ * &quot;-&quot;??_ ;_ @_ "/>
    <numFmt numFmtId="165" formatCode="_(&quot;S/.&quot;\ * #,##0.00_);_(&quot;S/.&quot;\ * \(#,##0.00\);_(&quot;S/.&quot;\ * &quot;-&quot;??_);_(@_)"/>
    <numFmt numFmtId="166" formatCode="_ [$€-2]* #,##0.00_ ;_ [$€-2]* \-#,##0.00_ ;_ [$€-2]* &quot;-&quot;??_ "/>
  </numFmts>
  <fonts count="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  <font>
      <b/>
      <sz val="11"/>
      <color indexed="9"/>
      <name val="Arial"/>
      <family val="2"/>
    </font>
    <font>
      <sz val="11"/>
      <color rgb="FFFF0000"/>
      <name val="Arial"/>
      <family val="2"/>
    </font>
    <font>
      <sz val="8"/>
      <name val="Arial"/>
      <family val="2"/>
    </font>
    <font>
      <sz val="10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6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79" fillId="0" borderId="0"/>
  </cellStyleXfs>
  <cellXfs count="263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5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14" fontId="41" fillId="0" borderId="29" xfId="33" applyNumberFormat="1" applyFont="1" applyBorder="1" applyAlignment="1">
      <alignment wrapText="1"/>
    </xf>
    <xf numFmtId="14" fontId="62" fillId="0" borderId="15" xfId="215" applyNumberFormat="1" applyFont="1" applyFill="1" applyBorder="1" applyAlignment="1">
      <alignment horizontal="center" vertical="center"/>
    </xf>
    <xf numFmtId="4" fontId="67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6" applyFont="1" applyBorder="1" applyAlignment="1">
      <alignment vertical="center" wrapText="1"/>
    </xf>
    <xf numFmtId="0" fontId="49" fillId="0" borderId="32" xfId="0" applyFont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3" fontId="70" fillId="36" borderId="53" xfId="0" applyNumberFormat="1" applyFont="1" applyFill="1" applyBorder="1" applyAlignment="1">
      <alignment horizontal="center" vertical="center" wrapText="1"/>
    </xf>
    <xf numFmtId="4" fontId="71" fillId="36" borderId="53" xfId="33" applyNumberFormat="1" applyFont="1" applyFill="1" applyBorder="1" applyAlignment="1">
      <alignment vertical="center" wrapText="1"/>
    </xf>
    <xf numFmtId="49" fontId="69" fillId="36" borderId="53" xfId="0" applyNumberFormat="1" applyFont="1" applyFill="1" applyBorder="1" applyAlignment="1">
      <alignment vertical="center" wrapText="1"/>
    </xf>
    <xf numFmtId="0" fontId="54" fillId="0" borderId="0" xfId="33" applyFont="1" applyAlignment="1">
      <alignment vertical="center"/>
    </xf>
    <xf numFmtId="0" fontId="46" fillId="0" borderId="0" xfId="33" applyFont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Border="1" applyAlignment="1">
      <alignment vertical="center"/>
    </xf>
    <xf numFmtId="0" fontId="46" fillId="0" borderId="11" xfId="33" applyFont="1" applyBorder="1" applyAlignment="1">
      <alignment vertical="center"/>
    </xf>
    <xf numFmtId="0" fontId="19" fillId="0" borderId="46" xfId="33" applyBorder="1"/>
    <xf numFmtId="0" fontId="73" fillId="0" borderId="0" xfId="33" applyFont="1"/>
    <xf numFmtId="0" fontId="74" fillId="0" borderId="0" xfId="33" applyFont="1"/>
    <xf numFmtId="0" fontId="72" fillId="0" borderId="0" xfId="33" applyFont="1" applyAlignment="1">
      <alignment vertical="center"/>
    </xf>
    <xf numFmtId="0" fontId="73" fillId="0" borderId="43" xfId="33" applyFont="1" applyBorder="1" applyAlignment="1">
      <alignment vertical="center"/>
    </xf>
    <xf numFmtId="0" fontId="73" fillId="0" borderId="17" xfId="33" applyFont="1" applyBorder="1" applyAlignment="1">
      <alignment vertical="center"/>
    </xf>
    <xf numFmtId="0" fontId="73" fillId="0" borderId="42" xfId="33" applyFont="1" applyBorder="1" applyAlignment="1">
      <alignment vertical="center"/>
    </xf>
    <xf numFmtId="0" fontId="73" fillId="0" borderId="21" xfId="33" applyFont="1" applyBorder="1" applyAlignment="1">
      <alignment vertical="center"/>
    </xf>
    <xf numFmtId="0" fontId="73" fillId="0" borderId="20" xfId="33" applyFont="1" applyBorder="1" applyAlignment="1">
      <alignment vertical="center"/>
    </xf>
    <xf numFmtId="0" fontId="73" fillId="0" borderId="27" xfId="33" applyFont="1" applyBorder="1" applyAlignment="1">
      <alignment vertical="center"/>
    </xf>
    <xf numFmtId="0" fontId="75" fillId="0" borderId="57" xfId="33" applyFont="1" applyBorder="1" applyAlignment="1">
      <alignment horizontal="center" vertical="center"/>
    </xf>
    <xf numFmtId="9" fontId="75" fillId="0" borderId="57" xfId="33" applyNumberFormat="1" applyFont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4" fontId="0" fillId="0" borderId="0" xfId="0" applyNumberFormat="1"/>
    <xf numFmtId="0" fontId="46" fillId="0" borderId="64" xfId="184" applyFont="1" applyFill="1" applyBorder="1"/>
    <xf numFmtId="4" fontId="46" fillId="0" borderId="64" xfId="184" applyNumberFormat="1" applyFont="1" applyFill="1" applyBorder="1" applyAlignment="1">
      <alignment horizontal="center"/>
    </xf>
    <xf numFmtId="4" fontId="46" fillId="0" borderId="65" xfId="184" applyNumberFormat="1" applyFont="1" applyFill="1" applyBorder="1" applyAlignment="1">
      <alignment horizontal="center"/>
    </xf>
    <xf numFmtId="0" fontId="46" fillId="0" borderId="0" xfId="217" applyFont="1" applyBorder="1"/>
    <xf numFmtId="0" fontId="46" fillId="0" borderId="0" xfId="217" applyFont="1" applyFill="1"/>
    <xf numFmtId="0" fontId="46" fillId="0" borderId="0" xfId="217" applyFont="1"/>
    <xf numFmtId="4" fontId="51" fillId="0" borderId="0" xfId="217" applyNumberFormat="1" applyFont="1" applyBorder="1" applyAlignment="1">
      <alignment horizontal="center"/>
    </xf>
    <xf numFmtId="0" fontId="47" fillId="0" borderId="0" xfId="217" applyFont="1" applyAlignment="1"/>
    <xf numFmtId="0" fontId="48" fillId="0" borderId="0" xfId="217" applyFont="1" applyAlignment="1">
      <alignment horizontal="center"/>
    </xf>
    <xf numFmtId="0" fontId="46" fillId="0" borderId="0" xfId="217" applyFont="1" applyFill="1" applyBorder="1"/>
    <xf numFmtId="0" fontId="46" fillId="0" borderId="16" xfId="217" applyFont="1" applyBorder="1" applyAlignment="1">
      <alignment horizontal="center"/>
    </xf>
    <xf numFmtId="4" fontId="46" fillId="0" borderId="60" xfId="217" applyNumberFormat="1" applyFont="1" applyFill="1" applyBorder="1" applyAlignment="1">
      <alignment horizontal="center"/>
    </xf>
    <xf numFmtId="0" fontId="46" fillId="0" borderId="0" xfId="217" applyFont="1" applyAlignment="1">
      <alignment horizontal="center"/>
    </xf>
    <xf numFmtId="0" fontId="46" fillId="0" borderId="19" xfId="217" applyFont="1" applyBorder="1" applyAlignment="1">
      <alignment horizontal="center"/>
    </xf>
    <xf numFmtId="4" fontId="46" fillId="0" borderId="61" xfId="217" applyNumberFormat="1" applyFont="1" applyFill="1" applyBorder="1" applyAlignment="1">
      <alignment horizontal="center"/>
    </xf>
    <xf numFmtId="0" fontId="46" fillId="0" borderId="28" xfId="217" applyFont="1" applyBorder="1" applyAlignment="1">
      <alignment horizontal="center"/>
    </xf>
    <xf numFmtId="4" fontId="48" fillId="0" borderId="62" xfId="217" applyNumberFormat="1" applyFont="1" applyFill="1" applyBorder="1" applyAlignment="1">
      <alignment horizontal="center"/>
    </xf>
    <xf numFmtId="0" fontId="46" fillId="0" borderId="23" xfId="217" applyFont="1" applyBorder="1"/>
    <xf numFmtId="4" fontId="46" fillId="0" borderId="63" xfId="217" applyNumberFormat="1" applyFont="1" applyFill="1" applyBorder="1" applyAlignment="1">
      <alignment horizontal="center"/>
    </xf>
    <xf numFmtId="0" fontId="46" fillId="0" borderId="64" xfId="217" applyFont="1" applyBorder="1"/>
    <xf numFmtId="4" fontId="46" fillId="0" borderId="65" xfId="217" applyNumberFormat="1" applyFont="1" applyFill="1" applyBorder="1" applyAlignment="1">
      <alignment horizontal="center"/>
    </xf>
    <xf numFmtId="0" fontId="46" fillId="0" borderId="66" xfId="217" applyFont="1" applyBorder="1"/>
    <xf numFmtId="4" fontId="46" fillId="0" borderId="67" xfId="217" applyNumberFormat="1" applyFont="1" applyFill="1" applyBorder="1" applyAlignment="1">
      <alignment horizontal="center"/>
    </xf>
    <xf numFmtId="0" fontId="48" fillId="0" borderId="68" xfId="217" applyFont="1" applyBorder="1"/>
    <xf numFmtId="4" fontId="48" fillId="0" borderId="69" xfId="217" applyNumberFormat="1" applyFont="1" applyFill="1" applyBorder="1" applyAlignment="1">
      <alignment horizontal="center"/>
    </xf>
    <xf numFmtId="0" fontId="46" fillId="0" borderId="19" xfId="217" applyFont="1" applyBorder="1"/>
    <xf numFmtId="4" fontId="46" fillId="0" borderId="70" xfId="217" applyNumberFormat="1" applyFont="1" applyFill="1" applyBorder="1" applyAlignment="1">
      <alignment horizontal="center"/>
    </xf>
    <xf numFmtId="0" fontId="46" fillId="0" borderId="64" xfId="217" applyFont="1" applyFill="1" applyBorder="1"/>
    <xf numFmtId="0" fontId="46" fillId="0" borderId="21" xfId="217" applyFont="1" applyFill="1" applyBorder="1"/>
    <xf numFmtId="0" fontId="48" fillId="0" borderId="16" xfId="217" applyFont="1" applyFill="1" applyBorder="1"/>
    <xf numFmtId="4" fontId="48" fillId="0" borderId="60" xfId="217" applyNumberFormat="1" applyFont="1" applyFill="1" applyBorder="1" applyAlignment="1">
      <alignment horizontal="center"/>
    </xf>
    <xf numFmtId="0" fontId="46" fillId="0" borderId="23" xfId="217" applyFont="1" applyFill="1" applyBorder="1"/>
    <xf numFmtId="4" fontId="48" fillId="0" borderId="23" xfId="217" applyNumberFormat="1" applyFont="1" applyFill="1" applyBorder="1" applyAlignment="1">
      <alignment horizontal="center"/>
    </xf>
    <xf numFmtId="4" fontId="48" fillId="0" borderId="63" xfId="217" applyNumberFormat="1" applyFont="1" applyFill="1" applyBorder="1" applyAlignment="1">
      <alignment horizontal="center"/>
    </xf>
    <xf numFmtId="4" fontId="46" fillId="0" borderId="64" xfId="217" applyNumberFormat="1" applyFont="1" applyFill="1" applyBorder="1" applyAlignment="1">
      <alignment horizontal="center"/>
    </xf>
    <xf numFmtId="2" fontId="46" fillId="0" borderId="64" xfId="217" applyNumberFormat="1" applyFont="1" applyFill="1" applyBorder="1"/>
    <xf numFmtId="2" fontId="46" fillId="0" borderId="64" xfId="217" applyNumberFormat="1" applyFont="1" applyFill="1" applyBorder="1" applyAlignment="1">
      <alignment horizontal="center"/>
    </xf>
    <xf numFmtId="2" fontId="46" fillId="0" borderId="65" xfId="217" applyNumberFormat="1" applyFont="1" applyFill="1" applyBorder="1" applyAlignment="1">
      <alignment horizontal="center"/>
    </xf>
    <xf numFmtId="0" fontId="46" fillId="0" borderId="71" xfId="217" applyFont="1" applyFill="1" applyBorder="1"/>
    <xf numFmtId="4" fontId="46" fillId="0" borderId="71" xfId="217" applyNumberFormat="1" applyFont="1" applyFill="1" applyBorder="1" applyAlignment="1">
      <alignment horizontal="center"/>
    </xf>
    <xf numFmtId="4" fontId="46" fillId="0" borderId="72" xfId="217" applyNumberFormat="1" applyFont="1" applyFill="1" applyBorder="1" applyAlignment="1">
      <alignment horizontal="center"/>
    </xf>
    <xf numFmtId="0" fontId="48" fillId="0" borderId="28" xfId="217" applyFont="1" applyFill="1" applyBorder="1"/>
    <xf numFmtId="0" fontId="46" fillId="0" borderId="19" xfId="217" applyFont="1" applyFill="1" applyBorder="1"/>
    <xf numFmtId="9" fontId="76" fillId="0" borderId="19" xfId="217" applyNumberFormat="1" applyFont="1" applyFill="1" applyBorder="1" applyAlignment="1">
      <alignment horizontal="center"/>
    </xf>
    <xf numFmtId="4" fontId="77" fillId="0" borderId="61" xfId="217" applyNumberFormat="1" applyFont="1" applyFill="1" applyBorder="1" applyAlignment="1">
      <alignment horizontal="center"/>
    </xf>
    <xf numFmtId="9" fontId="46" fillId="0" borderId="64" xfId="217" applyNumberFormat="1" applyFont="1" applyFill="1" applyBorder="1" applyAlignment="1">
      <alignment horizontal="left"/>
    </xf>
    <xf numFmtId="9" fontId="48" fillId="0" borderId="19" xfId="217" applyNumberFormat="1" applyFont="1" applyFill="1" applyBorder="1" applyAlignment="1">
      <alignment horizontal="center"/>
    </xf>
    <xf numFmtId="4" fontId="77" fillId="0" borderId="62" xfId="217" applyNumberFormat="1" applyFont="1" applyFill="1" applyBorder="1" applyAlignment="1">
      <alignment horizontal="center"/>
    </xf>
    <xf numFmtId="0" fontId="48" fillId="0" borderId="68" xfId="217" applyFont="1" applyFill="1" applyBorder="1"/>
    <xf numFmtId="0" fontId="78" fillId="0" borderId="0" xfId="217" applyFont="1"/>
    <xf numFmtId="4" fontId="46" fillId="0" borderId="0" xfId="217" applyNumberFormat="1" applyFont="1" applyFill="1"/>
    <xf numFmtId="0" fontId="0" fillId="0" borderId="73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8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85" xfId="0" applyBorder="1" applyAlignment="1">
      <alignment horizontal="center"/>
    </xf>
    <xf numFmtId="0" fontId="16" fillId="0" borderId="0" xfId="0" applyFont="1"/>
    <xf numFmtId="4" fontId="0" fillId="0" borderId="22" xfId="0" applyNumberFormat="1" applyBorder="1" applyAlignment="1">
      <alignment horizontal="center"/>
    </xf>
    <xf numFmtId="4" fontId="0" fillId="0" borderId="84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0" fillId="0" borderId="69" xfId="0" applyNumberFormat="1" applyBorder="1" applyAlignment="1">
      <alignment horizontal="center"/>
    </xf>
    <xf numFmtId="0" fontId="16" fillId="0" borderId="80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0" fillId="0" borderId="86" xfId="0" applyBorder="1" applyAlignment="1">
      <alignment horizontal="center"/>
    </xf>
    <xf numFmtId="0" fontId="16" fillId="0" borderId="82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6" fillId="0" borderId="69" xfId="0" applyFont="1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8" xfId="0" applyBorder="1"/>
    <xf numFmtId="0" fontId="0" fillId="0" borderId="85" xfId="0" applyBorder="1"/>
    <xf numFmtId="0" fontId="0" fillId="0" borderId="83" xfId="0" applyBorder="1"/>
    <xf numFmtId="0" fontId="0" fillId="0" borderId="33" xfId="0" applyFill="1" applyBorder="1" applyAlignment="1">
      <alignment horizontal="center"/>
    </xf>
    <xf numFmtId="0" fontId="0" fillId="0" borderId="77" xfId="0" applyFill="1" applyBorder="1" applyAlignment="1">
      <alignment horizontal="center"/>
    </xf>
    <xf numFmtId="4" fontId="0" fillId="0" borderId="69" xfId="0" applyNumberFormat="1" applyFill="1" applyBorder="1" applyAlignment="1">
      <alignment horizontal="center"/>
    </xf>
    <xf numFmtId="0" fontId="0" fillId="0" borderId="69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78" xfId="0" applyFill="1" applyBorder="1" applyAlignment="1">
      <alignment horizontal="center"/>
    </xf>
    <xf numFmtId="0" fontId="0" fillId="0" borderId="0" xfId="0" applyBorder="1" applyAlignment="1">
      <alignment horizontal="center"/>
    </xf>
    <xf numFmtId="4" fontId="0" fillId="0" borderId="62" xfId="0" applyNumberFormat="1" applyBorder="1" applyAlignment="1">
      <alignment horizontal="center"/>
    </xf>
    <xf numFmtId="4" fontId="0" fillId="0" borderId="74" xfId="0" applyNumberFormat="1" applyBorder="1" applyAlignment="1">
      <alignment horizontal="center"/>
    </xf>
    <xf numFmtId="4" fontId="0" fillId="0" borderId="75" xfId="0" applyNumberFormat="1" applyBorder="1" applyAlignment="1">
      <alignment horizontal="center"/>
    </xf>
    <xf numFmtId="4" fontId="0" fillId="0" borderId="33" xfId="0" applyNumberFormat="1" applyBorder="1" applyAlignment="1">
      <alignment horizontal="center"/>
    </xf>
    <xf numFmtId="4" fontId="0" fillId="0" borderId="31" xfId="0" applyNumberFormat="1" applyBorder="1" applyAlignment="1">
      <alignment horizontal="center"/>
    </xf>
    <xf numFmtId="4" fontId="0" fillId="0" borderId="33" xfId="0" applyNumberFormat="1" applyFill="1" applyBorder="1" applyAlignment="1">
      <alignment horizontal="center"/>
    </xf>
    <xf numFmtId="4" fontId="0" fillId="0" borderId="77" xfId="0" applyNumberFormat="1" applyFill="1" applyBorder="1" applyAlignment="1">
      <alignment horizontal="center"/>
    </xf>
    <xf numFmtId="4" fontId="0" fillId="0" borderId="87" xfId="0" applyNumberFormat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49" fontId="69" fillId="36" borderId="53" xfId="0" applyNumberFormat="1" applyFont="1" applyFill="1" applyBorder="1" applyAlignment="1">
      <alignment horizontal="left" vertical="center" wrapText="1"/>
    </xf>
    <xf numFmtId="49" fontId="59" fillId="0" borderId="21" xfId="0" applyNumberFormat="1" applyFont="1" applyBorder="1" applyAlignment="1">
      <alignment horizontal="left" vertical="center" wrapText="1"/>
    </xf>
    <xf numFmtId="49" fontId="59" fillId="0" borderId="21" xfId="0" applyNumberFormat="1" applyFont="1" applyFill="1" applyBorder="1" applyAlignment="1">
      <alignment horizontal="left" vertical="center" wrapText="1"/>
    </xf>
    <xf numFmtId="49" fontId="59" fillId="0" borderId="20" xfId="0" applyNumberFormat="1" applyFont="1" applyFill="1" applyBorder="1" applyAlignment="1">
      <alignment horizontal="left" vertical="center" wrapText="1"/>
    </xf>
    <xf numFmtId="49" fontId="59" fillId="0" borderId="27" xfId="0" applyNumberFormat="1" applyFont="1" applyFill="1" applyBorder="1" applyAlignment="1">
      <alignment horizontal="left" vertical="center" wrapText="1"/>
    </xf>
    <xf numFmtId="0" fontId="75" fillId="0" borderId="33" xfId="33" applyFont="1" applyBorder="1" applyAlignment="1">
      <alignment horizontal="center" vertical="center"/>
    </xf>
    <xf numFmtId="0" fontId="64" fillId="35" borderId="58" xfId="33" applyFont="1" applyFill="1" applyBorder="1" applyAlignment="1">
      <alignment horizontal="center" vertical="center"/>
    </xf>
    <xf numFmtId="0" fontId="64" fillId="35" borderId="26" xfId="33" applyFont="1" applyFill="1" applyBorder="1" applyAlignment="1">
      <alignment horizontal="center" vertical="center"/>
    </xf>
    <xf numFmtId="0" fontId="64" fillId="35" borderId="59" xfId="33" applyFont="1" applyFill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0" fontId="56" fillId="35" borderId="34" xfId="33" applyFont="1" applyFill="1" applyBorder="1" applyAlignment="1">
      <alignment horizontal="center" vertical="center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49" fontId="59" fillId="0" borderId="53" xfId="0" applyNumberFormat="1" applyFont="1" applyFill="1" applyBorder="1" applyAlignment="1">
      <alignment horizontal="left" vertical="center" wrapText="1"/>
    </xf>
    <xf numFmtId="0" fontId="75" fillId="0" borderId="33" xfId="33" applyFont="1" applyBorder="1" applyAlignment="1">
      <alignment horizontal="left" vertical="center" wrapText="1"/>
    </xf>
    <xf numFmtId="0" fontId="75" fillId="0" borderId="33" xfId="33" applyFont="1" applyBorder="1" applyAlignment="1">
      <alignment horizontal="left" vertical="center"/>
    </xf>
    <xf numFmtId="0" fontId="75" fillId="33" borderId="33" xfId="33" applyFont="1" applyFill="1" applyBorder="1" applyAlignment="1">
      <alignment horizontal="left" vertical="center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49" fontId="59" fillId="0" borderId="54" xfId="0" applyNumberFormat="1" applyFont="1" applyFill="1" applyBorder="1" applyAlignment="1">
      <alignment horizontal="left" vertical="center" wrapText="1"/>
    </xf>
    <xf numFmtId="49" fontId="59" fillId="0" borderId="55" xfId="0" applyNumberFormat="1" applyFont="1" applyFill="1" applyBorder="1" applyAlignment="1">
      <alignment horizontal="left" vertical="center" wrapText="1"/>
    </xf>
    <xf numFmtId="49" fontId="59" fillId="0" borderId="56" xfId="0" applyNumberFormat="1" applyFont="1" applyFill="1" applyBorder="1" applyAlignment="1">
      <alignment horizontal="left" vertical="center" wrapText="1"/>
    </xf>
    <xf numFmtId="9" fontId="75" fillId="0" borderId="55" xfId="33" applyNumberFormat="1" applyFont="1" applyBorder="1" applyAlignment="1">
      <alignment horizontal="center" vertical="center"/>
    </xf>
    <xf numFmtId="14" fontId="75" fillId="0" borderId="57" xfId="33" applyNumberFormat="1" applyFont="1" applyBorder="1" applyAlignment="1">
      <alignment horizontal="center" vertical="center"/>
    </xf>
    <xf numFmtId="0" fontId="75" fillId="0" borderId="57" xfId="33" applyFont="1" applyBorder="1" applyAlignment="1">
      <alignment horizontal="center" vertical="center"/>
    </xf>
    <xf numFmtId="0" fontId="75" fillId="0" borderId="21" xfId="33" applyFont="1" applyBorder="1" applyAlignment="1">
      <alignment vertical="center"/>
    </xf>
    <xf numFmtId="0" fontId="75" fillId="0" borderId="20" xfId="33" applyFont="1" applyBorder="1" applyAlignment="1">
      <alignment vertical="center"/>
    </xf>
    <xf numFmtId="0" fontId="75" fillId="0" borderId="27" xfId="33" applyFont="1" applyBorder="1" applyAlignment="1">
      <alignment vertical="center"/>
    </xf>
    <xf numFmtId="0" fontId="75" fillId="0" borderId="33" xfId="33" applyFont="1" applyBorder="1" applyAlignment="1">
      <alignment vertical="center"/>
    </xf>
    <xf numFmtId="0" fontId="75" fillId="0" borderId="21" xfId="33" applyFont="1" applyBorder="1" applyAlignment="1">
      <alignment horizontal="left" vertical="center"/>
    </xf>
    <xf numFmtId="0" fontId="75" fillId="0" borderId="20" xfId="33" applyFont="1" applyBorder="1" applyAlignment="1">
      <alignment horizontal="left" vertical="center"/>
    </xf>
    <xf numFmtId="0" fontId="75" fillId="0" borderId="27" xfId="33" applyFont="1" applyBorder="1" applyAlignment="1">
      <alignment horizontal="left" vertical="center"/>
    </xf>
    <xf numFmtId="0" fontId="72" fillId="0" borderId="19" xfId="33" applyFont="1" applyBorder="1" applyAlignment="1">
      <alignment horizontal="center" vertical="center"/>
    </xf>
    <xf numFmtId="0" fontId="72" fillId="0" borderId="0" xfId="33" applyFont="1" applyAlignment="1">
      <alignment horizontal="center" vertical="center"/>
    </xf>
    <xf numFmtId="0" fontId="16" fillId="0" borderId="0" xfId="0" applyFon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0" fillId="0" borderId="0" xfId="0" applyNumberFormat="1" applyFill="1" applyBorder="1" applyAlignment="1">
      <alignment horizontal="center"/>
    </xf>
    <xf numFmtId="0" fontId="0" fillId="0" borderId="0" xfId="0" applyBorder="1"/>
    <xf numFmtId="2" fontId="0" fillId="0" borderId="62" xfId="0" applyNumberFormat="1" applyBorder="1" applyAlignment="1">
      <alignment horizontal="center"/>
    </xf>
    <xf numFmtId="9" fontId="0" fillId="0" borderId="65" xfId="216" applyFont="1" applyBorder="1" applyAlignment="1">
      <alignment horizontal="center"/>
    </xf>
    <xf numFmtId="9" fontId="0" fillId="0" borderId="72" xfId="216" applyFont="1" applyBorder="1" applyAlignment="1">
      <alignment horizontal="center"/>
    </xf>
    <xf numFmtId="0" fontId="46" fillId="0" borderId="66" xfId="217" applyFont="1" applyFill="1" applyBorder="1"/>
    <xf numFmtId="4" fontId="46" fillId="0" borderId="66" xfId="184" applyNumberFormat="1" applyFont="1" applyFill="1" applyBorder="1" applyAlignment="1">
      <alignment horizontal="center"/>
    </xf>
  </cellXfs>
  <cellStyles count="218">
    <cellStyle name="% 10" xfId="28"/>
    <cellStyle name="20% - Énfasis1 2" xfId="49"/>
    <cellStyle name="20% - Énfasis1 2 2" xfId="50"/>
    <cellStyle name="20% - Énfasis1 2 3" xfId="51"/>
    <cellStyle name="20% - Énfasis1 3" xfId="48"/>
    <cellStyle name="20% - Énfasis2 2" xfId="53"/>
    <cellStyle name="20% - Énfasis2 2 2" xfId="54"/>
    <cellStyle name="20% - Énfasis2 2 3" xfId="55"/>
    <cellStyle name="20% - Énfasis2 3" xfId="52"/>
    <cellStyle name="20% - Énfasis3 2" xfId="57"/>
    <cellStyle name="20% - Énfasis3 2 2" xfId="58"/>
    <cellStyle name="20% - Énfasis3 2 3" xfId="59"/>
    <cellStyle name="20% - Énfasis3 3" xfId="56"/>
    <cellStyle name="20% - Énfasis4 2" xfId="61"/>
    <cellStyle name="20% - Énfasis4 2 2" xfId="62"/>
    <cellStyle name="20% - Énfasis4 2 3" xfId="63"/>
    <cellStyle name="20% - Énfasis4 3" xfId="60"/>
    <cellStyle name="20% - Énfasis5 2" xfId="65"/>
    <cellStyle name="20% - Énfasis5 2 2" xfId="66"/>
    <cellStyle name="20% - Énfasis5 2 3" xfId="67"/>
    <cellStyle name="20% - Énfasis5 3" xfId="64"/>
    <cellStyle name="20% - Énfasis6 2" xfId="69"/>
    <cellStyle name="20% - Énfasis6 2 2" xfId="70"/>
    <cellStyle name="20% - Énfasis6 2 3" xfId="71"/>
    <cellStyle name="20% - Énfasis6 3" xfId="68"/>
    <cellStyle name="40% - Énfasis1 2" xfId="73"/>
    <cellStyle name="40% - Énfasis1 2 2" xfId="74"/>
    <cellStyle name="40% - Énfasis1 2 3" xfId="75"/>
    <cellStyle name="40% - Énfasis1 3" xfId="72"/>
    <cellStyle name="40% - Énfasis2 2" xfId="77"/>
    <cellStyle name="40% - Énfasis2 2 2" xfId="78"/>
    <cellStyle name="40% - Énfasis2 2 3" xfId="79"/>
    <cellStyle name="40% - Énfasis2 3" xfId="76"/>
    <cellStyle name="40% - Énfasis3 2" xfId="81"/>
    <cellStyle name="40% - Énfasis3 2 2" xfId="82"/>
    <cellStyle name="40% - Énfasis3 2 3" xfId="83"/>
    <cellStyle name="40% - Énfasis3 3" xfId="80"/>
    <cellStyle name="40% - Énfasis4 2" xfId="85"/>
    <cellStyle name="40% - Énfasis4 2 2" xfId="86"/>
    <cellStyle name="40% - Énfasis4 2 3" xfId="87"/>
    <cellStyle name="40% - Énfasis4 3" xfId="84"/>
    <cellStyle name="40% - Énfasis5 2" xfId="89"/>
    <cellStyle name="40% - Énfasis5 2 2" xfId="90"/>
    <cellStyle name="40% - Énfasis5 2 3" xfId="91"/>
    <cellStyle name="40% - Énfasis5 3" xfId="88"/>
    <cellStyle name="40% - Énfasis6 2" xfId="93"/>
    <cellStyle name="40% - Énfasis6 2 2" xfId="94"/>
    <cellStyle name="40% - Énfasis6 2 3" xfId="95"/>
    <cellStyle name="40% - Énfasis6 3" xfId="92"/>
    <cellStyle name="60% - Énfasis1 2" xfId="97"/>
    <cellStyle name="60% - Énfasis1 2 2" xfId="98"/>
    <cellStyle name="60% - Énfasis1 2 3" xfId="99"/>
    <cellStyle name="60% - Énfasis1 3" xfId="96"/>
    <cellStyle name="60% - Énfasis2 2" xfId="101"/>
    <cellStyle name="60% - Énfasis2 2 2" xfId="102"/>
    <cellStyle name="60% - Énfasis2 2 3" xfId="103"/>
    <cellStyle name="60% - Énfasis2 3" xfId="100"/>
    <cellStyle name="60% - Énfasis3 2" xfId="105"/>
    <cellStyle name="60% - Énfasis3 2 2" xfId="106"/>
    <cellStyle name="60% - Énfasis3 2 3" xfId="107"/>
    <cellStyle name="60% - Énfasis3 3" xfId="104"/>
    <cellStyle name="60% - Énfasis4 2" xfId="109"/>
    <cellStyle name="60% - Énfasis4 2 2" xfId="110"/>
    <cellStyle name="60% - Énfasis4 2 3" xfId="111"/>
    <cellStyle name="60% - Énfasis4 3" xfId="108"/>
    <cellStyle name="60% - Énfasis5 2" xfId="113"/>
    <cellStyle name="60% - Énfasis5 2 2" xfId="114"/>
    <cellStyle name="60% - Énfasis5 2 3" xfId="115"/>
    <cellStyle name="60% - Énfasis5 3" xfId="112"/>
    <cellStyle name="60% - Énfasis6 2" xfId="117"/>
    <cellStyle name="60% - Énfasis6 2 2" xfId="118"/>
    <cellStyle name="60% - Énfasis6 2 3" xfId="119"/>
    <cellStyle name="60% - Énfasis6 3" xfId="116"/>
    <cellStyle name="Buena 2" xfId="121"/>
    <cellStyle name="Buena 2 2" xfId="122"/>
    <cellStyle name="Buena 2 3" xfId="123"/>
    <cellStyle name="Buena 3" xfId="120"/>
    <cellStyle name="Cálculo 2" xfId="125"/>
    <cellStyle name="Cálculo 2 2" xfId="126"/>
    <cellStyle name="Cálculo 2 3" xfId="127"/>
    <cellStyle name="Cálculo 3" xfId="124"/>
    <cellStyle name="Celda de comprobación 2" xfId="129"/>
    <cellStyle name="Celda de comprobación 2 2" xfId="130"/>
    <cellStyle name="Celda de comprobación 2 3" xfId="131"/>
    <cellStyle name="Celda de comprobación 3" xfId="128"/>
    <cellStyle name="Celda vinculada 2" xfId="133"/>
    <cellStyle name="Celda vinculada 2 2" xfId="134"/>
    <cellStyle name="Celda vinculada 2 3" xfId="135"/>
    <cellStyle name="Celda vinculada 3" xfId="132"/>
    <cellStyle name="Comma 2" xfId="6"/>
    <cellStyle name="Comma 3" xfId="7"/>
    <cellStyle name="Comma 4" xfId="27"/>
    <cellStyle name="Diseño" xfId="8"/>
    <cellStyle name="Encabezado 1" xfId="2" builtinId="16" customBuiltin="1"/>
    <cellStyle name="Encabezado 4" xfId="5" builtinId="19" customBuiltin="1"/>
    <cellStyle name="Énfasis1 2" xfId="137"/>
    <cellStyle name="Énfasis1 2 2" xfId="138"/>
    <cellStyle name="Énfasis1 2 3" xfId="139"/>
    <cellStyle name="Énfasis1 3" xfId="136"/>
    <cellStyle name="Énfasis2 2" xfId="141"/>
    <cellStyle name="Énfasis2 2 2" xfId="142"/>
    <cellStyle name="Énfasis2 2 3" xfId="143"/>
    <cellStyle name="Énfasis2 3" xfId="140"/>
    <cellStyle name="Énfasis3 2" xfId="145"/>
    <cellStyle name="Énfasis3 2 2" xfId="146"/>
    <cellStyle name="Énfasis3 2 3" xfId="147"/>
    <cellStyle name="Énfasis3 3" xfId="144"/>
    <cellStyle name="Énfasis4 2" xfId="149"/>
    <cellStyle name="Énfasis4 2 2" xfId="150"/>
    <cellStyle name="Énfasis4 2 3" xfId="151"/>
    <cellStyle name="Énfasis4 3" xfId="148"/>
    <cellStyle name="Énfasis5 2" xfId="153"/>
    <cellStyle name="Énfasis5 2 2" xfId="154"/>
    <cellStyle name="Énfasis5 2 3" xfId="155"/>
    <cellStyle name="Énfasis5 3" xfId="152"/>
    <cellStyle name="Énfasis6 2" xfId="157"/>
    <cellStyle name="Énfasis6 2 2" xfId="158"/>
    <cellStyle name="Énfasis6 2 3" xfId="159"/>
    <cellStyle name="Énfasis6 3" xfId="156"/>
    <cellStyle name="Entrada 2" xfId="161"/>
    <cellStyle name="Entrada 2 2" xfId="162"/>
    <cellStyle name="Entrada 2 3" xfId="163"/>
    <cellStyle name="Entrada 3" xfId="160"/>
    <cellStyle name="Euro" xfId="29"/>
    <cellStyle name="Hipervínculo" xfId="215" builtinId="8"/>
    <cellStyle name="Hipervínculo 2" xfId="213"/>
    <cellStyle name="Hyperlink 2" xfId="9"/>
    <cellStyle name="Incorrecto 2" xfId="165"/>
    <cellStyle name="Incorrecto 2 2" xfId="166"/>
    <cellStyle name="Incorrecto 2 3" xfId="167"/>
    <cellStyle name="Incorrecto 3" xfId="164"/>
    <cellStyle name="Millares 2" xfId="10"/>
    <cellStyle name="Millares 2 2" xfId="11"/>
    <cellStyle name="Millares 2 2 2" xfId="170"/>
    <cellStyle name="Millares 2 3" xfId="30"/>
    <cellStyle name="Millares 2 3 2" xfId="171"/>
    <cellStyle name="Millares 2 4" xfId="169"/>
    <cellStyle name="Millares 3" xfId="12"/>
    <cellStyle name="Millares 3 2" xfId="172"/>
    <cellStyle name="Millares 4" xfId="31"/>
    <cellStyle name="Millares 4 2" xfId="173"/>
    <cellStyle name="Millares 5" xfId="32"/>
    <cellStyle name="Millares 6" xfId="168"/>
    <cellStyle name="Moneda 2" xfId="13"/>
    <cellStyle name="Neutral 2" xfId="175"/>
    <cellStyle name="Neutral 2 2" xfId="176"/>
    <cellStyle name="Neutral 2 3" xfId="177"/>
    <cellStyle name="Neutral 3" xfId="174"/>
    <cellStyle name="Normal" xfId="0" builtinId="0"/>
    <cellStyle name="Normal 10" xfId="26"/>
    <cellStyle name="Normal 10 2" xfId="47"/>
    <cellStyle name="Normal 10 3" xfId="33"/>
    <cellStyle name="Normal 11" xfId="34"/>
    <cellStyle name="Normal 12" xfId="35"/>
    <cellStyle name="Normal 13" xfId="217"/>
    <cellStyle name="Normal 17" xfId="211"/>
    <cellStyle name="Normal 18" xfId="212"/>
    <cellStyle name="Normal 2" xfId="14"/>
    <cellStyle name="Normal 2 2" xfId="15"/>
    <cellStyle name="Normal 2 2 2" xfId="179"/>
    <cellStyle name="Normal 2 3" xfId="36"/>
    <cellStyle name="Normal 2 3 3" xfId="46"/>
    <cellStyle name="Normal 2 4" xfId="180"/>
    <cellStyle name="Normal 2 5" xfId="178"/>
    <cellStyle name="Normal 3" xfId="16"/>
    <cellStyle name="Normal 3 2" xfId="38"/>
    <cellStyle name="Normal 3 2 2" xfId="181"/>
    <cellStyle name="Normal 3 2 3" xfId="45"/>
    <cellStyle name="Normal 3 3" xfId="39"/>
    <cellStyle name="Normal 3 3 2" xfId="182"/>
    <cellStyle name="Normal 3 4" xfId="183"/>
    <cellStyle name="Normal 3 5" xfId="37"/>
    <cellStyle name="Normal 3 6" xfId="214"/>
    <cellStyle name="Normal 4" xfId="17"/>
    <cellStyle name="Normal 4 2" xfId="18"/>
    <cellStyle name="Normal 4 2 2" xfId="19"/>
    <cellStyle name="Normal 4 2 3" xfId="184"/>
    <cellStyle name="Normal 4 3" xfId="40"/>
    <cellStyle name="Normal 5" xfId="20"/>
    <cellStyle name="Normal 5 2" xfId="21"/>
    <cellStyle name="Normal 5 3" xfId="41"/>
    <cellStyle name="Normal 6" xfId="22"/>
    <cellStyle name="Normal 6 2" xfId="42"/>
    <cellStyle name="Normal 6 5" xfId="185"/>
    <cellStyle name="Normal 7" xfId="23"/>
    <cellStyle name="Normal 7 2" xfId="187"/>
    <cellStyle name="Normal 7 3" xfId="188"/>
    <cellStyle name="Normal 7 4" xfId="186"/>
    <cellStyle name="Normal 7 5" xfId="43"/>
    <cellStyle name="Normal 8" xfId="24"/>
    <cellStyle name="Normal 8 2" xfId="189"/>
    <cellStyle name="Normal 8 3" xfId="44"/>
    <cellStyle name="Normal 9" xfId="25"/>
    <cellStyle name="Normal 9 2" xfId="190"/>
    <cellStyle name="Notas 2" xfId="192"/>
    <cellStyle name="Notas 2 2" xfId="193"/>
    <cellStyle name="Notas 2 3" xfId="194"/>
    <cellStyle name="Notas 3" xfId="191"/>
    <cellStyle name="Porcentaje" xfId="216" builtinId="5"/>
    <cellStyle name="Salida 2" xfId="196"/>
    <cellStyle name="Salida 2 2" xfId="197"/>
    <cellStyle name="Salida 2 3" xfId="198"/>
    <cellStyle name="Salida 3" xfId="195"/>
    <cellStyle name="Texto de advertencia 2" xfId="200"/>
    <cellStyle name="Texto de advertencia 2 2" xfId="201"/>
    <cellStyle name="Texto de advertencia 2 3" xfId="202"/>
    <cellStyle name="Texto de advertencia 3" xfId="199"/>
    <cellStyle name="Texto explicativo 2" xfId="204"/>
    <cellStyle name="Texto explicativo 2 2" xfId="205"/>
    <cellStyle name="Texto explicativo 2 3" xfId="206"/>
    <cellStyle name="Texto explicativo 3" xfId="203"/>
    <cellStyle name="Título" xfId="1" builtinId="15" customBuiltin="1"/>
    <cellStyle name="Título 2" xfId="3" builtinId="17" customBuiltin="1"/>
    <cellStyle name="Título 3" xfId="4" builtinId="18" customBuiltin="1"/>
    <cellStyle name="Total 2" xfId="208"/>
    <cellStyle name="Total 2 2" xfId="209"/>
    <cellStyle name="Total 2 3" xfId="210"/>
    <cellStyle name="Total 3" xfId="207"/>
  </cellStyles>
  <dxfs count="0"/>
  <tableStyles count="1" defaultTableStyle="TableStyleMedium2" defaultPivotStyle="PivotStyleLight16">
    <tableStyle name="Invisible" pivot="0" table="0" count="0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28575</xdr:rowOff>
    </xdr:from>
    <xdr:to>
      <xdr:col>1</xdr:col>
      <xdr:colOff>0</xdr:colOff>
      <xdr:row>3</xdr:row>
      <xdr:rowOff>219075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4574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showGridLines="0" tabSelected="1" topLeftCell="A16" zoomScale="70" zoomScaleNormal="70" workbookViewId="0">
      <selection activeCell="N17" sqref="N17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27.33203125" style="1" customWidth="1"/>
    <col min="5" max="5" width="22.44140625" style="1" customWidth="1"/>
    <col min="6" max="6" width="17.5546875" style="1" customWidth="1"/>
    <col min="7" max="7" width="23.109375" style="1" customWidth="1"/>
    <col min="8" max="8" width="22" style="1" customWidth="1"/>
    <col min="9" max="9" width="11.6640625" style="1" customWidth="1"/>
    <col min="10" max="10" width="13" style="1" customWidth="1"/>
    <col min="11" max="11" width="17.33203125" style="1" customWidth="1"/>
    <col min="12" max="12" width="32.33203125" style="1" customWidth="1"/>
  </cols>
  <sheetData>
    <row r="1" spans="1:12" ht="38.25" customHeight="1">
      <c r="A1" s="191"/>
      <c r="B1" s="192"/>
      <c r="C1" s="192"/>
      <c r="D1" s="192"/>
      <c r="E1" s="195" t="s">
        <v>0</v>
      </c>
      <c r="F1" s="196"/>
      <c r="G1" s="196"/>
      <c r="H1" s="196"/>
      <c r="I1" s="196"/>
      <c r="J1" s="197"/>
      <c r="K1" s="176"/>
      <c r="L1" s="177"/>
    </row>
    <row r="2" spans="1:12" ht="38.25" customHeight="1">
      <c r="A2" s="193"/>
      <c r="B2" s="194"/>
      <c r="C2" s="194"/>
      <c r="D2" s="194"/>
      <c r="E2" s="198"/>
      <c r="F2" s="199"/>
      <c r="G2" s="199"/>
      <c r="H2" s="199"/>
      <c r="I2" s="199"/>
      <c r="J2" s="200"/>
      <c r="K2" s="178"/>
      <c r="L2" s="179"/>
    </row>
    <row r="3" spans="1:12">
      <c r="A3" s="193"/>
      <c r="B3" s="194"/>
      <c r="C3" s="194"/>
      <c r="D3" s="194"/>
      <c r="E3" s="198"/>
      <c r="F3" s="199"/>
      <c r="G3" s="199"/>
      <c r="H3" s="199"/>
      <c r="I3" s="199"/>
      <c r="J3" s="200"/>
      <c r="K3" s="180" t="s">
        <v>1</v>
      </c>
      <c r="L3" s="181"/>
    </row>
    <row r="4" spans="1:12">
      <c r="A4" s="193"/>
      <c r="B4" s="194"/>
      <c r="C4" s="194"/>
      <c r="D4" s="194"/>
      <c r="E4" s="198"/>
      <c r="F4" s="199"/>
      <c r="G4" s="199"/>
      <c r="H4" s="199"/>
      <c r="I4" s="199"/>
      <c r="J4" s="200"/>
      <c r="K4" s="182" t="s">
        <v>2</v>
      </c>
      <c r="L4" s="184"/>
    </row>
    <row r="5" spans="1:12">
      <c r="A5" s="186" t="s">
        <v>3</v>
      </c>
      <c r="B5" s="187"/>
      <c r="C5" s="187"/>
      <c r="D5" s="187"/>
      <c r="E5" s="198"/>
      <c r="F5" s="199"/>
      <c r="G5" s="199"/>
      <c r="H5" s="199"/>
      <c r="I5" s="199"/>
      <c r="J5" s="200"/>
      <c r="K5" s="183"/>
      <c r="L5" s="185"/>
    </row>
    <row r="6" spans="1:12" ht="15" thickBot="1">
      <c r="A6" s="204" t="s">
        <v>4</v>
      </c>
      <c r="B6" s="205"/>
      <c r="C6" s="205"/>
      <c r="D6" s="205"/>
      <c r="E6" s="201"/>
      <c r="F6" s="202"/>
      <c r="G6" s="202"/>
      <c r="H6" s="202"/>
      <c r="I6" s="202"/>
      <c r="J6" s="203"/>
      <c r="K6" s="35"/>
      <c r="L6" s="15"/>
    </row>
    <row r="7" spans="1:12">
      <c r="A7" s="206" t="s">
        <v>5</v>
      </c>
      <c r="B7" s="207"/>
      <c r="C7" s="207"/>
      <c r="D7" s="207"/>
      <c r="E7" s="22"/>
      <c r="F7" s="22"/>
      <c r="G7" s="22"/>
      <c r="H7" s="22"/>
      <c r="I7" s="22"/>
      <c r="J7" s="22"/>
      <c r="K7" s="6"/>
      <c r="L7" s="7"/>
    </row>
    <row r="8" spans="1:12">
      <c r="A8" s="188" t="s">
        <v>6</v>
      </c>
      <c r="B8" s="189"/>
      <c r="C8" s="189"/>
      <c r="D8" s="189"/>
      <c r="E8" s="190" t="s">
        <v>60</v>
      </c>
      <c r="F8" s="190"/>
      <c r="G8" s="190"/>
      <c r="H8" s="190"/>
      <c r="I8" s="190"/>
      <c r="J8" s="190"/>
      <c r="K8" s="17"/>
      <c r="L8" s="18"/>
    </row>
    <row r="9" spans="1:12">
      <c r="A9" s="188" t="s">
        <v>7</v>
      </c>
      <c r="B9" s="189"/>
      <c r="C9" s="189"/>
      <c r="D9" s="189"/>
      <c r="E9" s="190" t="s">
        <v>61</v>
      </c>
      <c r="F9" s="190"/>
      <c r="G9" s="190"/>
      <c r="H9" s="190"/>
      <c r="I9" s="190"/>
      <c r="J9" s="190"/>
      <c r="K9" s="17"/>
      <c r="L9" s="18"/>
    </row>
    <row r="10" spans="1:12">
      <c r="A10" s="188" t="s">
        <v>8</v>
      </c>
      <c r="B10" s="189"/>
      <c r="C10" s="189"/>
      <c r="D10" s="189"/>
      <c r="E10" s="190" t="s">
        <v>62</v>
      </c>
      <c r="F10" s="190"/>
      <c r="G10" s="190"/>
      <c r="H10" s="190"/>
      <c r="I10" s="190"/>
      <c r="J10" s="190"/>
      <c r="K10" s="17"/>
      <c r="L10" s="18"/>
    </row>
    <row r="11" spans="1:12">
      <c r="A11" s="188" t="s">
        <v>9</v>
      </c>
      <c r="B11" s="189"/>
      <c r="C11" s="189"/>
      <c r="D11" s="189"/>
      <c r="E11" s="190" t="s">
        <v>63</v>
      </c>
      <c r="F11" s="190"/>
      <c r="G11" s="190"/>
      <c r="H11" s="190"/>
      <c r="I11" s="190"/>
      <c r="J11" s="190"/>
      <c r="K11" s="17"/>
      <c r="L11" s="18"/>
    </row>
    <row r="12" spans="1:12" ht="31.5" customHeight="1" thickBot="1">
      <c r="A12" s="16"/>
      <c r="B12" s="3"/>
      <c r="C12" s="3"/>
      <c r="D12" s="3"/>
      <c r="E12" s="3"/>
      <c r="F12" s="3"/>
      <c r="G12" s="3"/>
      <c r="H12" s="3"/>
      <c r="I12" s="3"/>
      <c r="J12" s="36"/>
      <c r="K12" s="36" t="s">
        <v>10</v>
      </c>
      <c r="L12" s="37"/>
    </row>
    <row r="13" spans="1:12" ht="42.6" thickBot="1">
      <c r="A13" s="20" t="s">
        <v>11</v>
      </c>
      <c r="B13" s="21" t="s">
        <v>12</v>
      </c>
      <c r="C13" s="21"/>
      <c r="D13" s="21" t="s">
        <v>13</v>
      </c>
      <c r="E13" s="222" t="s">
        <v>14</v>
      </c>
      <c r="F13" s="222"/>
      <c r="G13" s="222"/>
      <c r="H13" s="222"/>
      <c r="I13" s="222"/>
      <c r="J13" s="222"/>
      <c r="K13" s="23" t="s">
        <v>15</v>
      </c>
      <c r="L13" s="24" t="s">
        <v>16</v>
      </c>
    </row>
    <row r="14" spans="1:12" ht="31.5" customHeight="1">
      <c r="A14" s="223" t="s">
        <v>27</v>
      </c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5"/>
    </row>
    <row r="15" spans="1:12" ht="30" customHeight="1">
      <c r="A15" s="42"/>
      <c r="B15" s="43"/>
      <c r="C15" s="43"/>
      <c r="D15" s="43"/>
      <c r="E15" s="212" t="s">
        <v>28</v>
      </c>
      <c r="F15" s="212"/>
      <c r="G15" s="212"/>
      <c r="H15" s="212"/>
      <c r="I15" s="212"/>
      <c r="J15" s="212"/>
      <c r="K15" s="46"/>
      <c r="L15" s="45"/>
    </row>
    <row r="16" spans="1:12" ht="30" customHeight="1">
      <c r="A16" s="25"/>
      <c r="B16" s="26" t="s">
        <v>29</v>
      </c>
      <c r="C16" s="26">
        <v>7</v>
      </c>
      <c r="D16" s="27">
        <v>5</v>
      </c>
      <c r="E16" s="213" t="s">
        <v>30</v>
      </c>
      <c r="F16" s="210"/>
      <c r="G16" s="210"/>
      <c r="H16" s="210"/>
      <c r="I16" s="210"/>
      <c r="J16" s="211"/>
      <c r="K16" s="28">
        <v>4617.78</v>
      </c>
      <c r="L16" s="29">
        <f>+D16*C16*K16</f>
        <v>161622.29999999999</v>
      </c>
    </row>
    <row r="17" spans="1:12" ht="30" customHeight="1">
      <c r="A17" s="25"/>
      <c r="B17" s="26" t="s">
        <v>29</v>
      </c>
      <c r="C17" s="26">
        <v>7</v>
      </c>
      <c r="D17" s="27">
        <v>3</v>
      </c>
      <c r="E17" s="213" t="s">
        <v>54</v>
      </c>
      <c r="F17" s="210"/>
      <c r="G17" s="210"/>
      <c r="H17" s="210"/>
      <c r="I17" s="210"/>
      <c r="J17" s="211"/>
      <c r="K17" s="28">
        <v>4350.6499999999996</v>
      </c>
      <c r="L17" s="29">
        <f>+D17*C17*K17</f>
        <v>91363.65</v>
      </c>
    </row>
    <row r="18" spans="1:12" ht="30" customHeight="1">
      <c r="A18" s="42"/>
      <c r="B18" s="43"/>
      <c r="C18" s="43"/>
      <c r="D18" s="44"/>
      <c r="E18" s="212" t="s">
        <v>31</v>
      </c>
      <c r="F18" s="212"/>
      <c r="G18" s="212"/>
      <c r="H18" s="212"/>
      <c r="I18" s="212"/>
      <c r="J18" s="212"/>
      <c r="K18" s="46"/>
      <c r="L18" s="45"/>
    </row>
    <row r="19" spans="1:12" ht="30" customHeight="1">
      <c r="A19" s="25"/>
      <c r="B19" s="26" t="s">
        <v>32</v>
      </c>
      <c r="C19" s="26">
        <v>1</v>
      </c>
      <c r="D19" s="27">
        <v>1</v>
      </c>
      <c r="E19" s="213" t="s">
        <v>33</v>
      </c>
      <c r="F19" s="210"/>
      <c r="G19" s="210"/>
      <c r="H19" s="210"/>
      <c r="I19" s="210"/>
      <c r="J19" s="211"/>
      <c r="K19" s="28">
        <f>5040+2415.5</f>
        <v>7455.5</v>
      </c>
      <c r="L19" s="29">
        <f>+D19*C19*K19</f>
        <v>7455.5</v>
      </c>
    </row>
    <row r="20" spans="1:12" ht="30" customHeight="1">
      <c r="A20" s="25"/>
      <c r="B20" s="26" t="s">
        <v>32</v>
      </c>
      <c r="C20" s="26">
        <v>1</v>
      </c>
      <c r="D20" s="27">
        <v>1</v>
      </c>
      <c r="E20" s="214" t="s">
        <v>34</v>
      </c>
      <c r="F20" s="215"/>
      <c r="G20" s="215"/>
      <c r="H20" s="215"/>
      <c r="I20" s="215"/>
      <c r="J20" s="216"/>
      <c r="K20" s="28"/>
      <c r="L20" s="29">
        <f t="shared" ref="L20:L22" si="0">+D20*C20*K20</f>
        <v>0</v>
      </c>
    </row>
    <row r="21" spans="1:12" ht="30" customHeight="1">
      <c r="A21" s="25"/>
      <c r="B21" s="26" t="s">
        <v>32</v>
      </c>
      <c r="C21" s="26">
        <v>1</v>
      </c>
      <c r="D21" s="27">
        <v>1</v>
      </c>
      <c r="E21" s="213" t="s">
        <v>35</v>
      </c>
      <c r="F21" s="210"/>
      <c r="G21" s="210"/>
      <c r="H21" s="210"/>
      <c r="I21" s="210"/>
      <c r="J21" s="211"/>
      <c r="K21" s="28">
        <v>800</v>
      </c>
      <c r="L21" s="29">
        <f t="shared" si="0"/>
        <v>800</v>
      </c>
    </row>
    <row r="22" spans="1:12" ht="30" customHeight="1">
      <c r="A22" s="25"/>
      <c r="B22" s="26" t="s">
        <v>32</v>
      </c>
      <c r="C22" s="26">
        <v>1</v>
      </c>
      <c r="D22" s="27">
        <v>1</v>
      </c>
      <c r="E22" s="214" t="s">
        <v>36</v>
      </c>
      <c r="F22" s="215"/>
      <c r="G22" s="215"/>
      <c r="H22" s="215"/>
      <c r="I22" s="215"/>
      <c r="J22" s="216"/>
      <c r="K22" s="28">
        <v>5226.66</v>
      </c>
      <c r="L22" s="29">
        <f t="shared" si="0"/>
        <v>5226.66</v>
      </c>
    </row>
    <row r="23" spans="1:12" ht="30" customHeight="1">
      <c r="A23" s="42"/>
      <c r="B23" s="43"/>
      <c r="C23" s="43"/>
      <c r="D23" s="44"/>
      <c r="E23" s="212" t="s">
        <v>37</v>
      </c>
      <c r="F23" s="212"/>
      <c r="G23" s="212"/>
      <c r="H23" s="212"/>
      <c r="I23" s="212"/>
      <c r="J23" s="212"/>
      <c r="K23" s="46"/>
      <c r="L23" s="46"/>
    </row>
    <row r="24" spans="1:12" ht="30" customHeight="1">
      <c r="A24" s="25"/>
      <c r="B24" s="26" t="s">
        <v>32</v>
      </c>
      <c r="C24" s="26">
        <v>1</v>
      </c>
      <c r="D24" s="27">
        <v>1</v>
      </c>
      <c r="E24" s="214" t="s">
        <v>38</v>
      </c>
      <c r="F24" s="215"/>
      <c r="G24" s="215"/>
      <c r="H24" s="215"/>
      <c r="I24" s="215"/>
      <c r="J24" s="216"/>
      <c r="K24" s="28">
        <v>17360</v>
      </c>
      <c r="L24" s="29">
        <f>+K24*D24*C24</f>
        <v>17360</v>
      </c>
    </row>
    <row r="25" spans="1:12" ht="30" customHeight="1">
      <c r="A25" s="42"/>
      <c r="B25" s="43"/>
      <c r="C25" s="43"/>
      <c r="D25" s="44"/>
      <c r="E25" s="212" t="s">
        <v>39</v>
      </c>
      <c r="F25" s="212"/>
      <c r="G25" s="212"/>
      <c r="H25" s="212"/>
      <c r="I25" s="212"/>
      <c r="J25" s="212"/>
      <c r="K25" s="46"/>
      <c r="L25" s="46"/>
    </row>
    <row r="26" spans="1:12" ht="30" customHeight="1">
      <c r="A26" s="41"/>
      <c r="B26" s="26" t="s">
        <v>29</v>
      </c>
      <c r="C26" s="26">
        <v>7</v>
      </c>
      <c r="D26" s="27">
        <v>8</v>
      </c>
      <c r="E26" s="232" t="s">
        <v>40</v>
      </c>
      <c r="F26" s="232"/>
      <c r="G26" s="232"/>
      <c r="H26" s="232"/>
      <c r="I26" s="232"/>
      <c r="J26" s="232"/>
      <c r="K26" s="28">
        <v>45.29</v>
      </c>
      <c r="L26" s="29">
        <f>+K26*D26*C26</f>
        <v>2536.2399999999998</v>
      </c>
    </row>
    <row r="27" spans="1:12" ht="30" customHeight="1">
      <c r="A27" s="41"/>
      <c r="B27" s="26" t="s">
        <v>29</v>
      </c>
      <c r="C27" s="26">
        <v>7</v>
      </c>
      <c r="D27" s="27">
        <v>8</v>
      </c>
      <c r="E27" s="232" t="s">
        <v>41</v>
      </c>
      <c r="F27" s="232"/>
      <c r="G27" s="232"/>
      <c r="H27" s="232"/>
      <c r="I27" s="232"/>
      <c r="J27" s="232"/>
      <c r="K27" s="28">
        <v>45.29</v>
      </c>
      <c r="L27" s="29">
        <f t="shared" ref="L27:L30" si="1">+K27*D27*C27</f>
        <v>2536.2399999999998</v>
      </c>
    </row>
    <row r="28" spans="1:12" ht="30" customHeight="1">
      <c r="A28" s="41"/>
      <c r="B28" s="26" t="s">
        <v>29</v>
      </c>
      <c r="C28" s="26">
        <v>7</v>
      </c>
      <c r="D28" s="27">
        <v>8</v>
      </c>
      <c r="E28" s="239" t="s">
        <v>42</v>
      </c>
      <c r="F28" s="240"/>
      <c r="G28" s="240"/>
      <c r="H28" s="240"/>
      <c r="I28" s="240"/>
      <c r="J28" s="241"/>
      <c r="K28" s="28">
        <v>42.27</v>
      </c>
      <c r="L28" s="29">
        <f t="shared" si="1"/>
        <v>2367.1200000000003</v>
      </c>
    </row>
    <row r="29" spans="1:12" ht="30" customHeight="1">
      <c r="A29" s="41"/>
      <c r="B29" s="26" t="s">
        <v>29</v>
      </c>
      <c r="C29" s="26">
        <v>7</v>
      </c>
      <c r="D29" s="27">
        <v>8</v>
      </c>
      <c r="E29" s="239" t="s">
        <v>43</v>
      </c>
      <c r="F29" s="240"/>
      <c r="G29" s="240"/>
      <c r="H29" s="240"/>
      <c r="I29" s="240"/>
      <c r="J29" s="241"/>
      <c r="K29" s="28">
        <v>9.4499999999999993</v>
      </c>
      <c r="L29" s="29">
        <f t="shared" si="1"/>
        <v>529.19999999999993</v>
      </c>
    </row>
    <row r="30" spans="1:12" ht="30" customHeight="1">
      <c r="A30" s="41"/>
      <c r="B30" s="26" t="s">
        <v>29</v>
      </c>
      <c r="C30" s="26">
        <v>7</v>
      </c>
      <c r="D30" s="27">
        <v>8</v>
      </c>
      <c r="E30" s="232" t="s">
        <v>44</v>
      </c>
      <c r="F30" s="232"/>
      <c r="G30" s="232"/>
      <c r="H30" s="232"/>
      <c r="I30" s="232"/>
      <c r="J30" s="232"/>
      <c r="K30" s="28">
        <v>13.42</v>
      </c>
      <c r="L30" s="29">
        <f t="shared" si="1"/>
        <v>751.52</v>
      </c>
    </row>
    <row r="31" spans="1:12" ht="23.4">
      <c r="A31" s="229" t="s">
        <v>22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31"/>
      <c r="L31" s="29">
        <f>SUM(L16:L30)</f>
        <v>292548.43</v>
      </c>
    </row>
    <row r="32" spans="1:12" ht="30" customHeight="1">
      <c r="A32" s="25"/>
      <c r="B32" s="26" t="s">
        <v>23</v>
      </c>
      <c r="C32" s="26"/>
      <c r="D32" s="27">
        <v>1</v>
      </c>
      <c r="E32" s="210"/>
      <c r="F32" s="210"/>
      <c r="G32" s="210"/>
      <c r="H32" s="210"/>
      <c r="I32" s="210"/>
      <c r="J32" s="211"/>
      <c r="K32" s="28">
        <v>14627.44</v>
      </c>
      <c r="L32" s="29">
        <f>+K32</f>
        <v>14627.44</v>
      </c>
    </row>
    <row r="33" spans="1:14" ht="30" customHeight="1" thickBot="1">
      <c r="A33" s="30"/>
      <c r="B33" s="31" t="s">
        <v>23</v>
      </c>
      <c r="C33" s="31"/>
      <c r="D33" s="32">
        <v>1</v>
      </c>
      <c r="E33" s="208"/>
      <c r="F33" s="208"/>
      <c r="G33" s="208"/>
      <c r="H33" s="208"/>
      <c r="I33" s="208"/>
      <c r="J33" s="209"/>
      <c r="K33" s="33">
        <v>19663.86</v>
      </c>
      <c r="L33" s="34">
        <f>+K33</f>
        <v>19663.86</v>
      </c>
    </row>
    <row r="34" spans="1:14" ht="30" customHeight="1" thickTop="1">
      <c r="A34" s="236" t="s">
        <v>24</v>
      </c>
      <c r="B34" s="237"/>
      <c r="C34" s="237"/>
      <c r="D34" s="237"/>
      <c r="E34" s="237"/>
      <c r="F34" s="237"/>
      <c r="G34" s="237"/>
      <c r="H34" s="237"/>
      <c r="I34" s="237"/>
      <c r="J34" s="237"/>
      <c r="K34" s="238"/>
      <c r="L34" s="39">
        <f>SUM(L31:L33)</f>
        <v>326839.73</v>
      </c>
      <c r="N34" s="66"/>
    </row>
    <row r="35" spans="1:14" ht="30" customHeight="1" thickBot="1">
      <c r="A35" s="226" t="s">
        <v>17</v>
      </c>
      <c r="B35" s="227"/>
      <c r="C35" s="227"/>
      <c r="D35" s="227"/>
      <c r="E35" s="227"/>
      <c r="F35" s="227"/>
      <c r="G35" s="227"/>
      <c r="H35" s="227"/>
      <c r="I35" s="227"/>
      <c r="J35" s="228"/>
      <c r="K35" s="40">
        <v>0.18</v>
      </c>
      <c r="L35" s="34">
        <f>0.18*L34</f>
        <v>58831.151399999995</v>
      </c>
      <c r="M35" s="66"/>
    </row>
    <row r="36" spans="1:14" ht="30" customHeight="1" thickTop="1" thickBot="1">
      <c r="A36" s="236" t="s">
        <v>25</v>
      </c>
      <c r="B36" s="237"/>
      <c r="C36" s="237"/>
      <c r="D36" s="237"/>
      <c r="E36" s="237"/>
      <c r="F36" s="237"/>
      <c r="G36" s="237"/>
      <c r="H36" s="237"/>
      <c r="I36" s="237"/>
      <c r="J36" s="237"/>
      <c r="K36" s="238"/>
      <c r="L36" s="38">
        <f>IF(L35="","",+L35+L34)</f>
        <v>385670.88139999995</v>
      </c>
    </row>
    <row r="37" spans="1:14">
      <c r="A37" s="8"/>
      <c r="B37" s="9"/>
      <c r="C37" s="9"/>
      <c r="D37" s="9"/>
      <c r="E37" s="19"/>
      <c r="F37" s="19"/>
      <c r="G37" s="19"/>
      <c r="H37" s="19"/>
      <c r="I37" s="10"/>
      <c r="J37" s="10"/>
      <c r="K37" s="11"/>
      <c r="L37" s="49"/>
    </row>
    <row r="38" spans="1:14" ht="21">
      <c r="A38" s="252" t="s">
        <v>18</v>
      </c>
      <c r="B38" s="253"/>
      <c r="C38" s="253"/>
      <c r="D38" s="253"/>
      <c r="E38" s="253"/>
      <c r="F38" s="253"/>
      <c r="G38" s="253"/>
      <c r="H38" s="253"/>
      <c r="I38" s="253"/>
      <c r="J38" s="253"/>
      <c r="K38" s="3"/>
      <c r="L38" s="50"/>
    </row>
    <row r="39" spans="1:14" ht="21">
      <c r="A39" s="54"/>
      <c r="B39" s="55"/>
      <c r="C39" s="55"/>
      <c r="D39" s="55"/>
      <c r="E39" s="56"/>
      <c r="F39" s="56"/>
      <c r="G39" s="54"/>
      <c r="H39" s="54"/>
      <c r="I39" s="54"/>
      <c r="J39" s="54"/>
      <c r="K39" s="3"/>
      <c r="L39" s="50"/>
    </row>
    <row r="40" spans="1:14" ht="27" customHeight="1" thickBot="1">
      <c r="A40" s="218" t="s">
        <v>14</v>
      </c>
      <c r="B40" s="219"/>
      <c r="C40" s="219"/>
      <c r="D40" s="220"/>
      <c r="E40" s="218" t="s">
        <v>45</v>
      </c>
      <c r="F40" s="219"/>
      <c r="G40" s="220"/>
      <c r="H40" s="218" t="s">
        <v>26</v>
      </c>
      <c r="I40" s="219"/>
      <c r="J40" s="220"/>
      <c r="K40" s="47"/>
      <c r="L40" s="51"/>
    </row>
    <row r="41" spans="1:14" ht="21" customHeight="1">
      <c r="A41" s="234" t="s">
        <v>19</v>
      </c>
      <c r="B41" s="234"/>
      <c r="C41" s="234"/>
      <c r="D41" s="234"/>
      <c r="E41" s="221" t="s">
        <v>46</v>
      </c>
      <c r="F41" s="221"/>
      <c r="G41" s="221"/>
      <c r="H41" s="57" t="s">
        <v>64</v>
      </c>
      <c r="I41" s="58"/>
      <c r="J41" s="59"/>
      <c r="K41" s="48"/>
      <c r="L41" s="52"/>
    </row>
    <row r="42" spans="1:14" ht="21" customHeight="1">
      <c r="A42" s="234" t="s">
        <v>20</v>
      </c>
      <c r="B42" s="234"/>
      <c r="C42" s="234"/>
      <c r="D42" s="234"/>
      <c r="E42" s="221" t="s">
        <v>47</v>
      </c>
      <c r="F42" s="221"/>
      <c r="G42" s="221"/>
      <c r="H42" s="60" t="s">
        <v>47</v>
      </c>
      <c r="I42" s="61"/>
      <c r="J42" s="62"/>
      <c r="K42" s="48"/>
      <c r="L42" s="52"/>
    </row>
    <row r="43" spans="1:14" ht="21" customHeight="1">
      <c r="A43" s="249" t="s">
        <v>55</v>
      </c>
      <c r="B43" s="250"/>
      <c r="C43" s="250"/>
      <c r="D43" s="251"/>
      <c r="E43" s="65"/>
      <c r="F43" s="65" t="s">
        <v>56</v>
      </c>
      <c r="G43" s="65"/>
      <c r="H43" s="60" t="s">
        <v>56</v>
      </c>
      <c r="I43" s="61"/>
      <c r="J43" s="62"/>
      <c r="K43" s="48"/>
      <c r="L43" s="52"/>
    </row>
    <row r="44" spans="1:14" ht="21" customHeight="1">
      <c r="A44" s="234" t="s">
        <v>21</v>
      </c>
      <c r="B44" s="234"/>
      <c r="C44" s="234"/>
      <c r="D44" s="234"/>
      <c r="E44" s="242" t="s">
        <v>57</v>
      </c>
      <c r="F44" s="221"/>
      <c r="G44" s="221"/>
      <c r="H44" s="60" t="s">
        <v>57</v>
      </c>
      <c r="I44" s="61"/>
      <c r="J44" s="62"/>
      <c r="K44" s="48"/>
      <c r="L44" s="52"/>
    </row>
    <row r="45" spans="1:14" ht="21" customHeight="1">
      <c r="A45" s="248" t="s">
        <v>51</v>
      </c>
      <c r="B45" s="248"/>
      <c r="C45" s="248"/>
      <c r="D45" s="248"/>
      <c r="E45" s="64"/>
      <c r="F45" s="63" t="s">
        <v>53</v>
      </c>
      <c r="G45" s="63"/>
      <c r="H45" s="60" t="s">
        <v>53</v>
      </c>
      <c r="I45" s="61"/>
      <c r="J45" s="62"/>
      <c r="K45" s="48"/>
      <c r="L45" s="52"/>
    </row>
    <row r="46" spans="1:14" ht="21" customHeight="1">
      <c r="A46" s="245" t="s">
        <v>52</v>
      </c>
      <c r="B46" s="246"/>
      <c r="C46" s="246"/>
      <c r="D46" s="247"/>
      <c r="E46" s="64"/>
      <c r="F46" s="63" t="s">
        <v>53</v>
      </c>
      <c r="G46" s="63"/>
      <c r="H46" s="60" t="s">
        <v>57</v>
      </c>
      <c r="I46" s="61"/>
      <c r="J46" s="62"/>
      <c r="K46" s="48"/>
      <c r="L46" s="52"/>
    </row>
    <row r="47" spans="1:14" ht="21" customHeight="1">
      <c r="A47" s="233" t="s">
        <v>58</v>
      </c>
      <c r="B47" s="233"/>
      <c r="C47" s="233"/>
      <c r="D47" s="233"/>
      <c r="E47" s="243">
        <v>45798</v>
      </c>
      <c r="F47" s="244"/>
      <c r="G47" s="244"/>
      <c r="H47" s="60"/>
      <c r="I47" s="61"/>
      <c r="J47" s="62"/>
      <c r="K47" s="48"/>
      <c r="L47" s="52"/>
    </row>
    <row r="48" spans="1:14" ht="21" customHeight="1">
      <c r="A48" s="234" t="s">
        <v>48</v>
      </c>
      <c r="B48" s="234"/>
      <c r="C48" s="234"/>
      <c r="D48" s="234"/>
      <c r="E48" s="217" t="s">
        <v>49</v>
      </c>
      <c r="F48" s="217"/>
      <c r="G48" s="217"/>
      <c r="H48" s="60"/>
      <c r="I48" s="61"/>
      <c r="J48" s="62"/>
      <c r="K48" s="48"/>
      <c r="L48" s="52"/>
    </row>
    <row r="49" spans="1:12" ht="21" customHeight="1">
      <c r="A49" s="235" t="s">
        <v>59</v>
      </c>
      <c r="B49" s="235"/>
      <c r="C49" s="235"/>
      <c r="D49" s="235"/>
      <c r="E49" s="217" t="s">
        <v>50</v>
      </c>
      <c r="F49" s="217"/>
      <c r="G49" s="217"/>
      <c r="H49" s="60"/>
      <c r="I49" s="61"/>
      <c r="J49" s="62"/>
      <c r="K49" s="48"/>
      <c r="L49" s="52"/>
    </row>
    <row r="50" spans="1:12" ht="15" thickBot="1">
      <c r="A50" s="12"/>
      <c r="B50" s="13"/>
      <c r="C50" s="13"/>
      <c r="D50" s="13"/>
      <c r="E50" s="2"/>
      <c r="F50" s="2"/>
      <c r="G50" s="2"/>
      <c r="H50" s="14"/>
      <c r="I50" s="14"/>
      <c r="J50" s="14"/>
      <c r="K50" s="2"/>
      <c r="L50" s="53"/>
    </row>
    <row r="51" spans="1:12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</sheetData>
  <mergeCells count="60">
    <mergeCell ref="A44:D44"/>
    <mergeCell ref="A43:D43"/>
    <mergeCell ref="A38:J38"/>
    <mergeCell ref="H40:J40"/>
    <mergeCell ref="A40:D40"/>
    <mergeCell ref="A41:D41"/>
    <mergeCell ref="A42:D42"/>
    <mergeCell ref="A49:D49"/>
    <mergeCell ref="E22:J22"/>
    <mergeCell ref="E23:J23"/>
    <mergeCell ref="E24:J24"/>
    <mergeCell ref="E25:J25"/>
    <mergeCell ref="E26:J26"/>
    <mergeCell ref="A34:K34"/>
    <mergeCell ref="E27:J27"/>
    <mergeCell ref="E28:J28"/>
    <mergeCell ref="E29:J29"/>
    <mergeCell ref="E49:G49"/>
    <mergeCell ref="A36:K36"/>
    <mergeCell ref="E44:G44"/>
    <mergeCell ref="E47:G47"/>
    <mergeCell ref="A46:D46"/>
    <mergeCell ref="A45:D45"/>
    <mergeCell ref="E48:G48"/>
    <mergeCell ref="E40:G40"/>
    <mergeCell ref="E41:G41"/>
    <mergeCell ref="E42:G42"/>
    <mergeCell ref="A11:D11"/>
    <mergeCell ref="E11:J11"/>
    <mergeCell ref="E13:J13"/>
    <mergeCell ref="A14:L14"/>
    <mergeCell ref="E15:J15"/>
    <mergeCell ref="E16:J16"/>
    <mergeCell ref="E17:J17"/>
    <mergeCell ref="A35:J35"/>
    <mergeCell ref="A31:K31"/>
    <mergeCell ref="E30:J30"/>
    <mergeCell ref="A47:D47"/>
    <mergeCell ref="A48:D48"/>
    <mergeCell ref="E33:J33"/>
    <mergeCell ref="E32:J32"/>
    <mergeCell ref="E18:J18"/>
    <mergeCell ref="E19:J19"/>
    <mergeCell ref="E20:J20"/>
    <mergeCell ref="E21:J21"/>
    <mergeCell ref="A9:D9"/>
    <mergeCell ref="E9:J9"/>
    <mergeCell ref="A10:D10"/>
    <mergeCell ref="E10:J10"/>
    <mergeCell ref="A1:D4"/>
    <mergeCell ref="E1:J6"/>
    <mergeCell ref="A6:D6"/>
    <mergeCell ref="A7:D7"/>
    <mergeCell ref="A8:D8"/>
    <mergeCell ref="E8:J8"/>
    <mergeCell ref="K1:L2"/>
    <mergeCell ref="K3:L3"/>
    <mergeCell ref="K4:K5"/>
    <mergeCell ref="L4:L5"/>
    <mergeCell ref="A5:D5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zoomScale="80" zoomScaleNormal="80" workbookViewId="0">
      <selection activeCell="D5" sqref="D5"/>
    </sheetView>
  </sheetViews>
  <sheetFormatPr baseColWidth="10" defaultColWidth="11.44140625" defaultRowHeight="13.8"/>
  <cols>
    <col min="1" max="1" width="37.33203125" style="72" customWidth="1"/>
    <col min="2" max="6" width="14.88671875" style="71" customWidth="1"/>
    <col min="7" max="16384" width="11.44140625" style="72"/>
  </cols>
  <sheetData>
    <row r="1" spans="1:6">
      <c r="A1" s="70"/>
    </row>
    <row r="2" spans="1:6">
      <c r="A2" s="70"/>
    </row>
    <row r="3" spans="1:6">
      <c r="A3" s="70"/>
    </row>
    <row r="4" spans="1:6" ht="17.399999999999999">
      <c r="A4" s="73"/>
    </row>
    <row r="5" spans="1:6">
      <c r="A5" s="70"/>
    </row>
    <row r="6" spans="1:6">
      <c r="A6" s="74" t="s">
        <v>65</v>
      </c>
    </row>
    <row r="7" spans="1:6">
      <c r="A7" s="75"/>
    </row>
    <row r="8" spans="1:6" s="70" customFormat="1" ht="14.4" thickBot="1">
      <c r="B8" s="76"/>
      <c r="C8" s="76"/>
      <c r="D8" s="76"/>
      <c r="E8" s="76"/>
      <c r="F8" s="76"/>
    </row>
    <row r="9" spans="1:6" s="79" customFormat="1">
      <c r="A9" s="77" t="s">
        <v>66</v>
      </c>
      <c r="B9" s="78" t="s">
        <v>67</v>
      </c>
      <c r="C9" s="78" t="s">
        <v>67</v>
      </c>
      <c r="D9" s="78" t="s">
        <v>67</v>
      </c>
      <c r="E9" s="78" t="s">
        <v>67</v>
      </c>
      <c r="F9" s="78" t="s">
        <v>68</v>
      </c>
    </row>
    <row r="10" spans="1:6" s="79" customFormat="1">
      <c r="A10" s="80"/>
      <c r="B10" s="81" t="s">
        <v>69</v>
      </c>
      <c r="C10" s="81" t="s">
        <v>69</v>
      </c>
      <c r="D10" s="81" t="s">
        <v>69</v>
      </c>
      <c r="E10" s="81" t="s">
        <v>69</v>
      </c>
      <c r="F10" s="81" t="s">
        <v>70</v>
      </c>
    </row>
    <row r="11" spans="1:6" s="79" customFormat="1">
      <c r="A11" s="80"/>
      <c r="B11" s="81" t="s">
        <v>71</v>
      </c>
      <c r="C11" s="81" t="s">
        <v>71</v>
      </c>
      <c r="D11" s="81" t="s">
        <v>72</v>
      </c>
      <c r="E11" s="81" t="s">
        <v>72</v>
      </c>
      <c r="F11" s="81" t="s">
        <v>71</v>
      </c>
    </row>
    <row r="12" spans="1:6" s="79" customFormat="1" ht="14.4" thickBot="1">
      <c r="A12" s="82"/>
      <c r="B12" s="83" t="s">
        <v>73</v>
      </c>
      <c r="C12" s="83" t="s">
        <v>74</v>
      </c>
      <c r="D12" s="83" t="s">
        <v>74</v>
      </c>
      <c r="E12" s="83" t="s">
        <v>73</v>
      </c>
      <c r="F12" s="83" t="s">
        <v>74</v>
      </c>
    </row>
    <row r="13" spans="1:6">
      <c r="A13" s="84" t="s">
        <v>75</v>
      </c>
      <c r="B13" s="85">
        <v>1130</v>
      </c>
      <c r="C13" s="85">
        <v>1130</v>
      </c>
      <c r="D13" s="85">
        <v>1130</v>
      </c>
      <c r="E13" s="85">
        <v>1130</v>
      </c>
      <c r="F13" s="85">
        <v>1130</v>
      </c>
    </row>
    <row r="14" spans="1:6">
      <c r="A14" s="86" t="s">
        <v>76</v>
      </c>
      <c r="B14" s="81">
        <v>636.57000000000005</v>
      </c>
      <c r="C14" s="81">
        <v>636.57000000000005</v>
      </c>
      <c r="D14" s="81">
        <v>636.57000000000005</v>
      </c>
      <c r="E14" s="81">
        <v>636.57000000000005</v>
      </c>
      <c r="F14" s="81">
        <v>636.57000000000005</v>
      </c>
    </row>
    <row r="15" spans="1:6">
      <c r="A15" s="86" t="s">
        <v>77</v>
      </c>
      <c r="B15" s="87">
        <v>395.5</v>
      </c>
      <c r="C15" s="87">
        <v>395.5</v>
      </c>
      <c r="D15" s="87">
        <v>0</v>
      </c>
      <c r="E15" s="87">
        <v>0</v>
      </c>
      <c r="F15" s="87">
        <v>395.5</v>
      </c>
    </row>
    <row r="16" spans="1:6">
      <c r="A16" s="86" t="s">
        <v>78</v>
      </c>
      <c r="B16" s="87">
        <v>113</v>
      </c>
      <c r="C16" s="87">
        <v>113</v>
      </c>
      <c r="D16" s="87">
        <v>113</v>
      </c>
      <c r="E16" s="87">
        <v>113</v>
      </c>
      <c r="F16" s="87">
        <v>113</v>
      </c>
    </row>
    <row r="17" spans="1:6">
      <c r="A17" s="86" t="s">
        <v>79</v>
      </c>
      <c r="B17" s="87">
        <v>202.21</v>
      </c>
      <c r="C17" s="87">
        <v>202.21</v>
      </c>
      <c r="D17" s="87">
        <v>167.06</v>
      </c>
      <c r="E17" s="87">
        <v>167.06</v>
      </c>
      <c r="F17" s="87">
        <v>202.21</v>
      </c>
    </row>
    <row r="18" spans="1:6" ht="14.4" thickBot="1">
      <c r="A18" s="88" t="s">
        <v>80</v>
      </c>
      <c r="B18" s="89"/>
      <c r="C18" s="89"/>
      <c r="D18" s="89"/>
      <c r="E18" s="89"/>
      <c r="F18" s="89">
        <v>122.73</v>
      </c>
    </row>
    <row r="19" spans="1:6" ht="14.4" thickBot="1">
      <c r="A19" s="90" t="s">
        <v>81</v>
      </c>
      <c r="B19" s="91">
        <f>SUM(B13:B17)</f>
        <v>2477.2800000000002</v>
      </c>
      <c r="C19" s="91">
        <f>SUM(C13:C17)</f>
        <v>2477.2800000000002</v>
      </c>
      <c r="D19" s="91">
        <f>SUM(D13:D17)</f>
        <v>2046.63</v>
      </c>
      <c r="E19" s="91">
        <f>SUM(E13:E17)</f>
        <v>2046.63</v>
      </c>
      <c r="F19" s="91">
        <f>SUM(F13:F18)</f>
        <v>2600.0100000000002</v>
      </c>
    </row>
    <row r="20" spans="1:6">
      <c r="A20" s="92" t="s">
        <v>66</v>
      </c>
      <c r="B20" s="81" t="s">
        <v>66</v>
      </c>
      <c r="C20" s="81" t="s">
        <v>66</v>
      </c>
      <c r="D20" s="81" t="s">
        <v>66</v>
      </c>
      <c r="E20" s="81" t="s">
        <v>66</v>
      </c>
      <c r="F20" s="81" t="s">
        <v>66</v>
      </c>
    </row>
    <row r="21" spans="1:6">
      <c r="A21" s="86" t="s">
        <v>82</v>
      </c>
      <c r="B21" s="87">
        <v>412.88</v>
      </c>
      <c r="C21" s="87">
        <v>412.88</v>
      </c>
      <c r="D21" s="87">
        <v>341.1</v>
      </c>
      <c r="E21" s="87">
        <v>341.1</v>
      </c>
      <c r="F21" s="87">
        <v>433.33</v>
      </c>
    </row>
    <row r="22" spans="1:6">
      <c r="A22" s="86" t="s">
        <v>83</v>
      </c>
      <c r="B22" s="87">
        <v>206.44</v>
      </c>
      <c r="C22" s="87">
        <v>206.44</v>
      </c>
      <c r="D22" s="87">
        <v>170.55</v>
      </c>
      <c r="E22" s="87">
        <v>170.55</v>
      </c>
      <c r="F22" s="87">
        <v>216.67</v>
      </c>
    </row>
    <row r="23" spans="1:6" ht="14.4" thickBot="1">
      <c r="A23" s="92"/>
      <c r="B23" s="89"/>
      <c r="C23" s="89"/>
      <c r="D23" s="89"/>
      <c r="E23" s="89"/>
      <c r="F23" s="89"/>
    </row>
    <row r="24" spans="1:6" ht="14.4" thickBot="1">
      <c r="A24" s="90" t="s">
        <v>84</v>
      </c>
      <c r="B24" s="91">
        <f>SUM(B19:B22)</f>
        <v>3096.6000000000004</v>
      </c>
      <c r="C24" s="91">
        <f>SUM(C19:C22)</f>
        <v>3096.6000000000004</v>
      </c>
      <c r="D24" s="91">
        <f>SUM(D19:D22)</f>
        <v>2558.2800000000002</v>
      </c>
      <c r="E24" s="91">
        <f>SUM(E19:E22)</f>
        <v>2558.2800000000002</v>
      </c>
      <c r="F24" s="91">
        <f>SUM(F19:F22)</f>
        <v>3250.01</v>
      </c>
    </row>
    <row r="25" spans="1:6" ht="14.4" thickBot="1">
      <c r="A25" s="92" t="s">
        <v>66</v>
      </c>
      <c r="B25" s="81" t="s">
        <v>66</v>
      </c>
      <c r="C25" s="81" t="s">
        <v>66</v>
      </c>
      <c r="D25" s="81" t="s">
        <v>66</v>
      </c>
      <c r="E25" s="81" t="s">
        <v>66</v>
      </c>
      <c r="F25" s="81" t="s">
        <v>66</v>
      </c>
    </row>
    <row r="26" spans="1:6" ht="14.4" thickBot="1">
      <c r="A26" s="90" t="s">
        <v>85</v>
      </c>
      <c r="B26" s="91">
        <f>SUM(B28:B30)</f>
        <v>1075.0900000000001</v>
      </c>
      <c r="C26" s="91">
        <f>SUM(C28:C30)</f>
        <v>1075.0900000000001</v>
      </c>
      <c r="D26" s="91">
        <f>SUM(D28:D30)</f>
        <v>888.18000000000006</v>
      </c>
      <c r="E26" s="91">
        <f>SUM(E28:E30)</f>
        <v>888.18000000000006</v>
      </c>
      <c r="F26" s="91">
        <f>SUM(F28:F30)</f>
        <v>1128.3600000000001</v>
      </c>
    </row>
    <row r="27" spans="1:6">
      <c r="A27" s="92" t="s">
        <v>66</v>
      </c>
      <c r="B27" s="93" t="s">
        <v>66</v>
      </c>
      <c r="C27" s="93" t="s">
        <v>66</v>
      </c>
      <c r="D27" s="93" t="s">
        <v>66</v>
      </c>
      <c r="E27" s="93" t="s">
        <v>66</v>
      </c>
      <c r="F27" s="93" t="s">
        <v>66</v>
      </c>
    </row>
    <row r="28" spans="1:6">
      <c r="A28" s="86" t="s">
        <v>86</v>
      </c>
      <c r="B28" s="87">
        <v>300.94</v>
      </c>
      <c r="C28" s="87">
        <v>300.94</v>
      </c>
      <c r="D28" s="87">
        <v>248.62</v>
      </c>
      <c r="E28" s="87">
        <v>248.62</v>
      </c>
      <c r="F28" s="87">
        <v>315.85000000000002</v>
      </c>
    </row>
    <row r="29" spans="1:6">
      <c r="A29" s="86" t="s">
        <v>87</v>
      </c>
      <c r="B29" s="87">
        <v>257.95</v>
      </c>
      <c r="C29" s="87">
        <v>257.95</v>
      </c>
      <c r="D29" s="87">
        <v>213.1</v>
      </c>
      <c r="E29" s="87">
        <v>213.1</v>
      </c>
      <c r="F29" s="87">
        <v>270.73</v>
      </c>
    </row>
    <row r="30" spans="1:6">
      <c r="A30" s="86" t="s">
        <v>88</v>
      </c>
      <c r="B30" s="87">
        <v>516.20000000000005</v>
      </c>
      <c r="C30" s="87">
        <v>516.20000000000005</v>
      </c>
      <c r="D30" s="87">
        <v>426.46</v>
      </c>
      <c r="E30" s="87">
        <v>426.46</v>
      </c>
      <c r="F30" s="87">
        <v>541.78</v>
      </c>
    </row>
    <row r="31" spans="1:6" ht="14.4" thickBot="1">
      <c r="A31" s="92" t="s">
        <v>66</v>
      </c>
      <c r="B31" s="89" t="s">
        <v>66</v>
      </c>
      <c r="C31" s="89" t="s">
        <v>66</v>
      </c>
      <c r="D31" s="89" t="s">
        <v>66</v>
      </c>
      <c r="E31" s="89" t="s">
        <v>66</v>
      </c>
      <c r="F31" s="89" t="s">
        <v>66</v>
      </c>
    </row>
    <row r="32" spans="1:6" ht="14.4" thickBot="1">
      <c r="A32" s="90" t="s">
        <v>89</v>
      </c>
      <c r="B32" s="91">
        <f>+B34+B35+B36+B38+B37</f>
        <v>507.49</v>
      </c>
      <c r="C32" s="91">
        <f>+C34+C35+C36+C38+C37</f>
        <v>507.49</v>
      </c>
      <c r="D32" s="91">
        <f>+D34+D35+D36+D38+D37</f>
        <v>423.25</v>
      </c>
      <c r="E32" s="91">
        <f>+E34+E35+E36+E38+E37</f>
        <v>423.25</v>
      </c>
      <c r="F32" s="91">
        <f>+F34+F35+F36+F38+F37</f>
        <v>531.5</v>
      </c>
    </row>
    <row r="33" spans="1:6">
      <c r="A33" s="92" t="s">
        <v>66</v>
      </c>
      <c r="B33" s="81" t="s">
        <v>66</v>
      </c>
      <c r="C33" s="81" t="s">
        <v>66</v>
      </c>
      <c r="D33" s="81" t="s">
        <v>66</v>
      </c>
      <c r="E33" s="81" t="s">
        <v>66</v>
      </c>
      <c r="F33" s="81" t="s">
        <v>66</v>
      </c>
    </row>
    <row r="34" spans="1:6">
      <c r="A34" s="86" t="s">
        <v>90</v>
      </c>
      <c r="B34" s="87">
        <v>348.37</v>
      </c>
      <c r="C34" s="87">
        <v>348.37</v>
      </c>
      <c r="D34" s="87">
        <v>287.81</v>
      </c>
      <c r="E34" s="87">
        <v>287.81</v>
      </c>
      <c r="F34" s="87">
        <v>365.63</v>
      </c>
    </row>
    <row r="35" spans="1:6" s="71" customFormat="1">
      <c r="A35" s="94" t="s">
        <v>91</v>
      </c>
      <c r="B35" s="87">
        <v>43.35</v>
      </c>
      <c r="C35" s="87">
        <v>43.35</v>
      </c>
      <c r="D35" s="87">
        <v>35.82</v>
      </c>
      <c r="E35" s="87">
        <v>35.82</v>
      </c>
      <c r="F35" s="87">
        <v>45.5</v>
      </c>
    </row>
    <row r="36" spans="1:6" s="71" customFormat="1">
      <c r="A36" s="95" t="s">
        <v>92</v>
      </c>
      <c r="B36" s="87">
        <v>92.9</v>
      </c>
      <c r="C36" s="87">
        <v>92.9</v>
      </c>
      <c r="D36" s="87">
        <v>76.75</v>
      </c>
      <c r="E36" s="87">
        <v>76.75</v>
      </c>
      <c r="F36" s="87">
        <v>97.5</v>
      </c>
    </row>
    <row r="37" spans="1:6" s="71" customFormat="1">
      <c r="A37" s="67" t="s">
        <v>93</v>
      </c>
      <c r="B37" s="68">
        <v>13.42</v>
      </c>
      <c r="C37" s="68">
        <v>13.42</v>
      </c>
      <c r="D37" s="68">
        <v>13.42</v>
      </c>
      <c r="E37" s="68">
        <v>13.42</v>
      </c>
      <c r="F37" s="69">
        <v>13.42</v>
      </c>
    </row>
    <row r="38" spans="1:6" s="71" customFormat="1">
      <c r="A38" s="67" t="s">
        <v>94</v>
      </c>
      <c r="B38" s="68">
        <v>9.4499999999999993</v>
      </c>
      <c r="C38" s="68">
        <v>9.4499999999999993</v>
      </c>
      <c r="D38" s="68">
        <v>9.4499999999999993</v>
      </c>
      <c r="E38" s="68">
        <v>9.4499999999999993</v>
      </c>
      <c r="F38" s="69">
        <v>9.4499999999999993</v>
      </c>
    </row>
    <row r="39" spans="1:6" s="71" customFormat="1" ht="14.4" thickBot="1">
      <c r="B39" s="81" t="s">
        <v>66</v>
      </c>
      <c r="C39" s="81" t="s">
        <v>66</v>
      </c>
      <c r="D39" s="81" t="s">
        <v>66</v>
      </c>
      <c r="E39" s="81" t="s">
        <v>66</v>
      </c>
      <c r="F39" s="81" t="s">
        <v>66</v>
      </c>
    </row>
    <row r="40" spans="1:6" s="71" customFormat="1" ht="14.4" thickBot="1">
      <c r="A40" s="96" t="s">
        <v>95</v>
      </c>
      <c r="B40" s="97">
        <f>SUM(B42:B48)</f>
        <v>623.28</v>
      </c>
      <c r="C40" s="97">
        <f t="shared" ref="C40:F40" si="0">SUM(C42:C48)</f>
        <v>683.28</v>
      </c>
      <c r="D40" s="97">
        <f t="shared" si="0"/>
        <v>683.28</v>
      </c>
      <c r="E40" s="97">
        <f t="shared" si="0"/>
        <v>623.28</v>
      </c>
      <c r="F40" s="97">
        <f t="shared" si="0"/>
        <v>683.28</v>
      </c>
    </row>
    <row r="41" spans="1:6" s="71" customFormat="1">
      <c r="A41" s="98"/>
      <c r="B41" s="99"/>
      <c r="C41" s="99"/>
      <c r="D41" s="99"/>
      <c r="E41" s="99"/>
      <c r="F41" s="100"/>
    </row>
    <row r="42" spans="1:6" s="71" customFormat="1">
      <c r="A42" s="94" t="s">
        <v>96</v>
      </c>
      <c r="B42" s="101">
        <v>93.33</v>
      </c>
      <c r="C42" s="101">
        <v>93.33</v>
      </c>
      <c r="D42" s="101">
        <v>93.33</v>
      </c>
      <c r="E42" s="101">
        <v>93.33</v>
      </c>
      <c r="F42" s="87">
        <v>93.33</v>
      </c>
    </row>
    <row r="43" spans="1:6" s="71" customFormat="1">
      <c r="A43" s="94" t="s">
        <v>97</v>
      </c>
      <c r="B43" s="101">
        <v>90</v>
      </c>
      <c r="C43" s="101">
        <v>90</v>
      </c>
      <c r="D43" s="101">
        <v>90</v>
      </c>
      <c r="E43" s="101">
        <v>90</v>
      </c>
      <c r="F43" s="87">
        <v>90</v>
      </c>
    </row>
    <row r="44" spans="1:6" s="71" customFormat="1">
      <c r="A44" s="102" t="s">
        <v>98</v>
      </c>
      <c r="B44" s="103">
        <v>42</v>
      </c>
      <c r="C44" s="103">
        <v>42</v>
      </c>
      <c r="D44" s="103">
        <v>42</v>
      </c>
      <c r="E44" s="103">
        <v>42</v>
      </c>
      <c r="F44" s="104">
        <v>42</v>
      </c>
    </row>
    <row r="45" spans="1:6" s="71" customFormat="1">
      <c r="A45" s="94" t="s">
        <v>99</v>
      </c>
      <c r="B45" s="101">
        <v>0</v>
      </c>
      <c r="C45" s="101">
        <v>60</v>
      </c>
      <c r="D45" s="101">
        <v>60</v>
      </c>
      <c r="E45" s="101">
        <v>0</v>
      </c>
      <c r="F45" s="87">
        <v>60</v>
      </c>
    </row>
    <row r="46" spans="1:6" s="71" customFormat="1">
      <c r="A46" s="94" t="s">
        <v>100</v>
      </c>
      <c r="B46" s="68">
        <v>30.53</v>
      </c>
      <c r="C46" s="68">
        <v>30.53</v>
      </c>
      <c r="D46" s="68">
        <v>30.53</v>
      </c>
      <c r="E46" s="68">
        <v>30.53</v>
      </c>
      <c r="F46" s="69">
        <v>30.53</v>
      </c>
    </row>
    <row r="47" spans="1:6" s="71" customFormat="1">
      <c r="A47" s="94" t="s">
        <v>101</v>
      </c>
      <c r="B47" s="68">
        <v>310</v>
      </c>
      <c r="C47" s="68">
        <v>310</v>
      </c>
      <c r="D47" s="68">
        <v>310</v>
      </c>
      <c r="E47" s="68">
        <v>310</v>
      </c>
      <c r="F47" s="69">
        <v>310</v>
      </c>
    </row>
    <row r="48" spans="1:6" s="71" customFormat="1">
      <c r="A48" s="261" t="s">
        <v>145</v>
      </c>
      <c r="B48" s="262">
        <v>57.42</v>
      </c>
      <c r="C48" s="262">
        <v>57.42</v>
      </c>
      <c r="D48" s="262">
        <v>57.42</v>
      </c>
      <c r="E48" s="262">
        <v>57.42</v>
      </c>
      <c r="F48" s="262">
        <v>57.42</v>
      </c>
    </row>
    <row r="49" spans="1:6" s="71" customFormat="1" ht="14.25" customHeight="1" thickBot="1">
      <c r="A49" s="105"/>
      <c r="B49" s="106"/>
      <c r="C49" s="106"/>
      <c r="D49" s="106"/>
      <c r="E49" s="107"/>
      <c r="F49" s="107"/>
    </row>
    <row r="50" spans="1:6" s="71" customFormat="1" ht="14.25" customHeight="1" thickBot="1">
      <c r="A50" s="108" t="s">
        <v>102</v>
      </c>
      <c r="B50" s="83">
        <f>+B24+B32+B40+B26</f>
        <v>5302.46</v>
      </c>
      <c r="C50" s="83">
        <f>+C24+C32+C40+C26</f>
        <v>5362.46</v>
      </c>
      <c r="D50" s="83">
        <f>+D24+D32+D40+D26</f>
        <v>4552.9900000000007</v>
      </c>
      <c r="E50" s="83">
        <f>+E24+E32+E40+E26</f>
        <v>4492.9900000000007</v>
      </c>
      <c r="F50" s="83">
        <f>+F24+F32+F40+F26</f>
        <v>5593.15</v>
      </c>
    </row>
    <row r="51" spans="1:6" s="71" customFormat="1" ht="15" customHeight="1">
      <c r="A51" s="109" t="s">
        <v>66</v>
      </c>
      <c r="B51" s="81" t="s">
        <v>66</v>
      </c>
      <c r="C51" s="81" t="s">
        <v>66</v>
      </c>
      <c r="D51" s="81" t="s">
        <v>66</v>
      </c>
      <c r="E51" s="81" t="s">
        <v>66</v>
      </c>
      <c r="F51" s="81" t="s">
        <v>66</v>
      </c>
    </row>
    <row r="52" spans="1:6" s="71" customFormat="1">
      <c r="A52" s="94" t="s">
        <v>103</v>
      </c>
      <c r="B52" s="87">
        <v>265.12</v>
      </c>
      <c r="C52" s="87">
        <v>268.12</v>
      </c>
      <c r="D52" s="87">
        <v>227.65</v>
      </c>
      <c r="E52" s="87">
        <v>224.65</v>
      </c>
      <c r="F52" s="87">
        <v>279.66000000000003</v>
      </c>
    </row>
    <row r="53" spans="1:6" s="71" customFormat="1" ht="14.4" thickBot="1">
      <c r="A53" s="110"/>
      <c r="B53" s="111"/>
      <c r="C53" s="111"/>
      <c r="D53" s="111"/>
      <c r="E53" s="111"/>
      <c r="F53" s="111"/>
    </row>
    <row r="54" spans="1:6" ht="14.4" thickBot="1">
      <c r="A54" s="90" t="s">
        <v>104</v>
      </c>
      <c r="B54" s="91">
        <f>SUM(B50:B52)</f>
        <v>5567.58</v>
      </c>
      <c r="C54" s="91">
        <f>SUM(C50:C52)</f>
        <v>5630.58</v>
      </c>
      <c r="D54" s="91">
        <f>SUM(D50:D52)</f>
        <v>4780.6400000000003</v>
      </c>
      <c r="E54" s="91">
        <f>SUM(E50:E52)</f>
        <v>4717.6400000000003</v>
      </c>
      <c r="F54" s="91">
        <f>SUM(F50:F52)</f>
        <v>5872.8099999999995</v>
      </c>
    </row>
    <row r="55" spans="1:6">
      <c r="A55" s="92"/>
      <c r="B55" s="81"/>
      <c r="C55" s="81"/>
      <c r="D55" s="81"/>
      <c r="E55" s="81"/>
      <c r="F55" s="81"/>
    </row>
    <row r="56" spans="1:6">
      <c r="A56" s="112" t="s">
        <v>105</v>
      </c>
      <c r="B56" s="87">
        <v>334.05</v>
      </c>
      <c r="C56" s="87">
        <v>337.83</v>
      </c>
      <c r="D56" s="87">
        <v>286.83999999999997</v>
      </c>
      <c r="E56" s="87">
        <v>283.06</v>
      </c>
      <c r="F56" s="87">
        <v>411.09</v>
      </c>
    </row>
    <row r="57" spans="1:6" ht="14.4" thickBot="1">
      <c r="A57" s="113"/>
      <c r="B57" s="114"/>
      <c r="C57" s="114"/>
      <c r="D57" s="114"/>
      <c r="E57" s="114"/>
      <c r="F57" s="114"/>
    </row>
    <row r="58" spans="1:6" ht="14.4" thickBot="1">
      <c r="A58" s="115" t="s">
        <v>106</v>
      </c>
      <c r="B58" s="91">
        <f>+B54+B56</f>
        <v>5901.63</v>
      </c>
      <c r="C58" s="91">
        <f>+C54+C56</f>
        <v>5968.41</v>
      </c>
      <c r="D58" s="91">
        <f>+D54+D56</f>
        <v>5067.4800000000005</v>
      </c>
      <c r="E58" s="91">
        <f>+E54+E56</f>
        <v>5000.7000000000007</v>
      </c>
      <c r="F58" s="91">
        <f>+F54+F56</f>
        <v>6283.9</v>
      </c>
    </row>
    <row r="59" spans="1:6">
      <c r="A59" s="116" t="s">
        <v>107</v>
      </c>
      <c r="B59" s="117"/>
      <c r="C59" s="117"/>
      <c r="D59" s="117"/>
      <c r="E59" s="117"/>
      <c r="F59" s="117"/>
    </row>
    <row r="60" spans="1:6">
      <c r="C60" s="117"/>
      <c r="D60" s="117"/>
      <c r="E60" s="117"/>
    </row>
  </sheetData>
  <printOptions horizontalCentered="1"/>
  <pageMargins left="0.59055118110236227" right="0.59055118110236227" top="0.98425196850393704" bottom="0.39370078740157483" header="0" footer="0"/>
  <pageSetup paperSize="9" scale="69" orientation="portrait" horizontalDpi="4294967295" verticalDpi="7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0"/>
  <sheetViews>
    <sheetView topLeftCell="A49" workbookViewId="0">
      <selection activeCell="E71" sqref="E71"/>
    </sheetView>
  </sheetViews>
  <sheetFormatPr baseColWidth="10" defaultRowHeight="14.4"/>
  <sheetData>
    <row r="2" spans="2:7" ht="15" thickBot="1">
      <c r="B2" s="144" t="s">
        <v>108</v>
      </c>
    </row>
    <row r="3" spans="2:7" ht="15" thickBot="1">
      <c r="B3" s="141"/>
      <c r="C3" s="141" t="s">
        <v>111</v>
      </c>
      <c r="D3" s="143" t="s">
        <v>112</v>
      </c>
      <c r="E3" s="141" t="s">
        <v>113</v>
      </c>
      <c r="F3" s="138" t="s">
        <v>116</v>
      </c>
    </row>
    <row r="4" spans="2:7">
      <c r="B4" s="140" t="s">
        <v>109</v>
      </c>
      <c r="C4" s="133">
        <v>10</v>
      </c>
      <c r="D4" s="136">
        <v>5</v>
      </c>
      <c r="E4" s="142">
        <v>31</v>
      </c>
      <c r="F4" s="145">
        <f>+C4*D4*E4</f>
        <v>1550</v>
      </c>
    </row>
    <row r="5" spans="2:7" ht="15" thickBot="1">
      <c r="B5" s="135" t="s">
        <v>110</v>
      </c>
      <c r="C5" s="134">
        <v>10</v>
      </c>
      <c r="D5" s="137">
        <v>3</v>
      </c>
      <c r="E5" s="134">
        <v>31</v>
      </c>
      <c r="F5" s="146">
        <f>+C5*D5*E5</f>
        <v>930</v>
      </c>
    </row>
    <row r="6" spans="2:7" ht="15" thickBot="1">
      <c r="F6" s="147">
        <f>SUM(F4:F5)</f>
        <v>2480</v>
      </c>
      <c r="G6" s="148" t="s">
        <v>114</v>
      </c>
    </row>
    <row r="7" spans="2:7" ht="15" thickBot="1">
      <c r="F7" s="149">
        <f>+F6*7</f>
        <v>17360</v>
      </c>
      <c r="G7" s="148" t="s">
        <v>115</v>
      </c>
    </row>
    <row r="10" spans="2:7" ht="15" thickBot="1">
      <c r="B10" s="144" t="s">
        <v>117</v>
      </c>
    </row>
    <row r="11" spans="2:7" ht="15" thickBot="1">
      <c r="B11" s="141"/>
      <c r="C11" s="150" t="s">
        <v>119</v>
      </c>
      <c r="D11" s="151" t="s">
        <v>120</v>
      </c>
      <c r="E11" s="153" t="s">
        <v>68</v>
      </c>
      <c r="F11" s="155"/>
    </row>
    <row r="12" spans="2:7">
      <c r="B12" s="152" t="s">
        <v>123</v>
      </c>
      <c r="C12" s="127">
        <v>46.45</v>
      </c>
      <c r="D12" s="127">
        <v>38.369999999999997</v>
      </c>
      <c r="E12" s="131">
        <v>48.75</v>
      </c>
      <c r="F12" s="142">
        <f>+C12*3+D12*2+E12*3</f>
        <v>362.34000000000003</v>
      </c>
    </row>
    <row r="13" spans="2:7">
      <c r="B13" s="121" t="s">
        <v>118</v>
      </c>
      <c r="C13" s="122">
        <v>46.45</v>
      </c>
      <c r="D13" s="122">
        <v>38.369999999999997</v>
      </c>
      <c r="E13" s="154">
        <v>48.75</v>
      </c>
      <c r="F13" s="156">
        <f t="shared" ref="F13:F16" si="0">+C13*3+D13*2+E13*3</f>
        <v>362.34000000000003</v>
      </c>
    </row>
    <row r="14" spans="2:7">
      <c r="B14" s="121" t="s">
        <v>91</v>
      </c>
      <c r="C14" s="160">
        <v>43.33</v>
      </c>
      <c r="D14" s="160">
        <v>35.814999999999998</v>
      </c>
      <c r="E14" s="175">
        <v>45.5</v>
      </c>
      <c r="F14" s="156">
        <f t="shared" si="0"/>
        <v>338.12</v>
      </c>
    </row>
    <row r="15" spans="2:7">
      <c r="B15" s="121" t="s">
        <v>121</v>
      </c>
      <c r="C15" s="122">
        <v>13.42</v>
      </c>
      <c r="D15" s="122">
        <v>13.42</v>
      </c>
      <c r="E15" s="154">
        <v>13.42</v>
      </c>
      <c r="F15" s="156">
        <f t="shared" si="0"/>
        <v>107.35999999999999</v>
      </c>
    </row>
    <row r="16" spans="2:7" ht="15" thickBot="1">
      <c r="B16" s="124" t="s">
        <v>122</v>
      </c>
      <c r="C16" s="125">
        <v>9.4499999999999993</v>
      </c>
      <c r="D16" s="125">
        <v>9.4499999999999993</v>
      </c>
      <c r="E16" s="132">
        <v>9.4499999999999993</v>
      </c>
      <c r="F16" s="134">
        <f t="shared" si="0"/>
        <v>75.599999999999994</v>
      </c>
    </row>
    <row r="17" spans="2:8" ht="15" thickBot="1">
      <c r="F17" s="147">
        <f>SUM(F12:F16)</f>
        <v>1245.76</v>
      </c>
      <c r="G17" s="148" t="s">
        <v>114</v>
      </c>
    </row>
    <row r="18" spans="2:8" ht="15" thickBot="1">
      <c r="F18" s="149">
        <f>+F17*7</f>
        <v>8720.32</v>
      </c>
      <c r="G18" s="148" t="s">
        <v>115</v>
      </c>
    </row>
    <row r="20" spans="2:8" ht="15" thickBot="1">
      <c r="B20" s="144" t="s">
        <v>124</v>
      </c>
    </row>
    <row r="21" spans="2:8" ht="15" thickBot="1">
      <c r="E21" s="155" t="s">
        <v>112</v>
      </c>
      <c r="F21" s="155" t="s">
        <v>134</v>
      </c>
      <c r="G21" s="155" t="s">
        <v>116</v>
      </c>
    </row>
    <row r="22" spans="2:8" ht="15" thickBot="1">
      <c r="B22" s="157" t="s">
        <v>125</v>
      </c>
      <c r="C22" s="158"/>
      <c r="D22" s="159"/>
      <c r="E22" s="118">
        <v>4</v>
      </c>
      <c r="F22" s="119">
        <v>29.4</v>
      </c>
      <c r="G22" s="120">
        <f>+E22*F22</f>
        <v>117.6</v>
      </c>
    </row>
    <row r="23" spans="2:8" ht="15" thickBot="1">
      <c r="B23" s="157" t="s">
        <v>126</v>
      </c>
      <c r="C23" s="158"/>
      <c r="D23" s="159"/>
      <c r="E23" s="121">
        <v>4</v>
      </c>
      <c r="F23" s="122">
        <v>29.9</v>
      </c>
      <c r="G23" s="123">
        <f t="shared" ref="G23:G31" si="1">+E23*F23</f>
        <v>119.6</v>
      </c>
    </row>
    <row r="24" spans="2:8" ht="15" thickBot="1">
      <c r="B24" s="157" t="s">
        <v>135</v>
      </c>
      <c r="C24" s="158"/>
      <c r="D24" s="159"/>
      <c r="E24" s="121">
        <v>1</v>
      </c>
      <c r="F24" s="160">
        <v>77.5</v>
      </c>
      <c r="G24" s="123">
        <f t="shared" si="1"/>
        <v>77.5</v>
      </c>
    </row>
    <row r="25" spans="2:8" ht="15" thickBot="1">
      <c r="B25" s="157" t="s">
        <v>127</v>
      </c>
      <c r="C25" s="158"/>
      <c r="D25" s="159"/>
      <c r="E25" s="121">
        <v>2</v>
      </c>
      <c r="F25" s="160">
        <v>18</v>
      </c>
      <c r="G25" s="123">
        <f t="shared" si="1"/>
        <v>36</v>
      </c>
    </row>
    <row r="26" spans="2:8" ht="15" thickBot="1">
      <c r="B26" s="157" t="s">
        <v>128</v>
      </c>
      <c r="C26" s="158"/>
      <c r="D26" s="159"/>
      <c r="E26" s="121">
        <v>2</v>
      </c>
      <c r="F26" s="160">
        <v>68.61</v>
      </c>
      <c r="G26" s="123">
        <f t="shared" si="1"/>
        <v>137.22</v>
      </c>
    </row>
    <row r="27" spans="2:8" ht="15" thickBot="1">
      <c r="B27" s="157" t="s">
        <v>129</v>
      </c>
      <c r="C27" s="158"/>
      <c r="D27" s="159"/>
      <c r="E27" s="121">
        <v>2</v>
      </c>
      <c r="F27" s="160">
        <v>4.5</v>
      </c>
      <c r="G27" s="123">
        <f t="shared" si="1"/>
        <v>9</v>
      </c>
    </row>
    <row r="28" spans="2:8" ht="15" thickBot="1">
      <c r="B28" s="157" t="s">
        <v>130</v>
      </c>
      <c r="C28" s="158"/>
      <c r="D28" s="159"/>
      <c r="E28" s="121">
        <v>2</v>
      </c>
      <c r="F28" s="160">
        <v>10</v>
      </c>
      <c r="G28" s="123">
        <f t="shared" si="1"/>
        <v>20</v>
      </c>
    </row>
    <row r="29" spans="2:8" ht="15" thickBot="1">
      <c r="B29" s="157" t="s">
        <v>131</v>
      </c>
      <c r="C29" s="158"/>
      <c r="D29" s="159"/>
      <c r="E29" s="121">
        <v>2</v>
      </c>
      <c r="F29" s="160">
        <v>8</v>
      </c>
      <c r="G29" s="123">
        <f t="shared" si="1"/>
        <v>16</v>
      </c>
    </row>
    <row r="30" spans="2:8" ht="15" thickBot="1">
      <c r="B30" s="157" t="s">
        <v>132</v>
      </c>
      <c r="C30" s="158"/>
      <c r="D30" s="159"/>
      <c r="E30" s="121">
        <v>2</v>
      </c>
      <c r="F30" s="160">
        <v>4.8</v>
      </c>
      <c r="G30" s="123">
        <f t="shared" si="1"/>
        <v>9.6</v>
      </c>
    </row>
    <row r="31" spans="2:8" ht="15" thickBot="1">
      <c r="B31" s="157" t="s">
        <v>133</v>
      </c>
      <c r="C31" s="158"/>
      <c r="D31" s="159"/>
      <c r="E31" s="124">
        <v>2</v>
      </c>
      <c r="F31" s="161">
        <v>8.8000000000000007</v>
      </c>
      <c r="G31" s="126">
        <f t="shared" si="1"/>
        <v>17.600000000000001</v>
      </c>
    </row>
    <row r="32" spans="2:8" ht="15" thickBot="1">
      <c r="G32" s="147">
        <f>SUM(G22:G31)</f>
        <v>560.12</v>
      </c>
      <c r="H32" t="s">
        <v>116</v>
      </c>
    </row>
    <row r="33" spans="2:8" ht="15" thickBot="1">
      <c r="G33" s="162">
        <v>93.21</v>
      </c>
      <c r="H33" t="s">
        <v>136</v>
      </c>
    </row>
    <row r="34" spans="2:8" ht="15" thickBot="1">
      <c r="G34" s="149">
        <f>+G32+G33</f>
        <v>653.33000000000004</v>
      </c>
      <c r="H34" t="s">
        <v>116</v>
      </c>
    </row>
    <row r="35" spans="2:8" ht="15" thickBot="1">
      <c r="G35" s="162">
        <f>+G34*8</f>
        <v>5226.6400000000003</v>
      </c>
      <c r="H35" t="s">
        <v>137</v>
      </c>
    </row>
    <row r="37" spans="2:8" ht="15" thickBot="1">
      <c r="B37" s="144" t="s">
        <v>145</v>
      </c>
    </row>
    <row r="38" spans="2:8" ht="15" thickBot="1">
      <c r="E38" s="155" t="s">
        <v>112</v>
      </c>
      <c r="F38" s="155" t="s">
        <v>134</v>
      </c>
      <c r="G38" s="155" t="s">
        <v>116</v>
      </c>
    </row>
    <row r="39" spans="2:8" ht="15" thickBot="1">
      <c r="B39" s="157" t="s">
        <v>146</v>
      </c>
      <c r="C39" s="158"/>
      <c r="D39" s="159"/>
      <c r="E39" s="118">
        <v>2</v>
      </c>
      <c r="F39" s="120">
        <v>10</v>
      </c>
      <c r="G39" s="139">
        <f>+E39*F39</f>
        <v>20</v>
      </c>
    </row>
    <row r="40" spans="2:8" ht="15" thickBot="1">
      <c r="B40" s="157" t="s">
        <v>147</v>
      </c>
      <c r="C40" s="158"/>
      <c r="D40" s="159"/>
      <c r="E40" s="121">
        <v>4</v>
      </c>
      <c r="F40" s="123">
        <v>12</v>
      </c>
      <c r="G40" s="164">
        <f t="shared" ref="G40:G41" si="2">+E40*F40</f>
        <v>48</v>
      </c>
    </row>
    <row r="41" spans="2:8" ht="15" thickBot="1">
      <c r="B41" s="157" t="s">
        <v>148</v>
      </c>
      <c r="C41" s="158"/>
      <c r="D41" s="159"/>
      <c r="E41" s="124">
        <v>4</v>
      </c>
      <c r="F41" s="165">
        <v>8</v>
      </c>
      <c r="G41" s="164">
        <f t="shared" si="2"/>
        <v>32</v>
      </c>
    </row>
    <row r="42" spans="2:8" ht="15" thickBot="1">
      <c r="G42" s="163">
        <f>SUM(G39:G41)</f>
        <v>100</v>
      </c>
    </row>
    <row r="43" spans="2:8" ht="15" thickBot="1">
      <c r="G43" s="141">
        <f>+G42*8</f>
        <v>800</v>
      </c>
      <c r="H43" t="s">
        <v>149</v>
      </c>
    </row>
    <row r="44" spans="2:8">
      <c r="G44" s="166"/>
    </row>
    <row r="45" spans="2:8" ht="15" thickBot="1">
      <c r="B45" s="144" t="s">
        <v>150</v>
      </c>
    </row>
    <row r="46" spans="2:8" ht="15" thickBot="1">
      <c r="E46" s="155" t="s">
        <v>112</v>
      </c>
      <c r="F46" s="155" t="s">
        <v>134</v>
      </c>
      <c r="G46" s="155" t="s">
        <v>116</v>
      </c>
    </row>
    <row r="47" spans="2:8" ht="15" thickBot="1">
      <c r="B47" s="157" t="s">
        <v>138</v>
      </c>
      <c r="C47" s="158"/>
      <c r="D47" s="159"/>
      <c r="E47" s="118">
        <v>2</v>
      </c>
      <c r="F47" s="168">
        <v>150</v>
      </c>
      <c r="G47" s="169">
        <f>+E47*F47</f>
        <v>300</v>
      </c>
    </row>
    <row r="48" spans="2:8" ht="15" thickBot="1">
      <c r="B48" s="157" t="s">
        <v>139</v>
      </c>
      <c r="C48" s="158"/>
      <c r="D48" s="159"/>
      <c r="E48" s="121">
        <v>1</v>
      </c>
      <c r="F48" s="170">
        <v>100</v>
      </c>
      <c r="G48" s="171">
        <f t="shared" ref="G48:G51" si="3">+E48*F48</f>
        <v>100</v>
      </c>
    </row>
    <row r="49" spans="2:8" ht="15" thickBot="1">
      <c r="B49" s="157" t="s">
        <v>140</v>
      </c>
      <c r="C49" s="158"/>
      <c r="D49" s="159"/>
      <c r="E49" s="121">
        <v>2</v>
      </c>
      <c r="F49" s="172">
        <v>700</v>
      </c>
      <c r="G49" s="171">
        <f t="shared" si="3"/>
        <v>1400</v>
      </c>
    </row>
    <row r="50" spans="2:8" ht="15" thickBot="1">
      <c r="B50" s="157" t="s">
        <v>141</v>
      </c>
      <c r="C50" s="158"/>
      <c r="D50" s="159"/>
      <c r="E50" s="121">
        <v>1</v>
      </c>
      <c r="F50" s="172">
        <v>3</v>
      </c>
      <c r="G50" s="171">
        <f t="shared" si="3"/>
        <v>3</v>
      </c>
    </row>
    <row r="51" spans="2:8" ht="15" thickBot="1">
      <c r="B51" s="157" t="s">
        <v>142</v>
      </c>
      <c r="C51" s="158"/>
      <c r="D51" s="159"/>
      <c r="E51" s="124">
        <v>5</v>
      </c>
      <c r="F51" s="173">
        <v>122.5</v>
      </c>
      <c r="G51" s="174">
        <f t="shared" si="3"/>
        <v>612.5</v>
      </c>
    </row>
    <row r="52" spans="2:8" ht="15" thickBot="1">
      <c r="G52" s="162">
        <f>SUM(G47:G51)</f>
        <v>2415.5</v>
      </c>
      <c r="H52" t="s">
        <v>116</v>
      </c>
    </row>
    <row r="54" spans="2:8" ht="15" thickBot="1">
      <c r="B54" s="144" t="s">
        <v>143</v>
      </c>
    </row>
    <row r="55" spans="2:8" ht="15" thickBot="1">
      <c r="E55" s="155" t="s">
        <v>112</v>
      </c>
      <c r="F55" s="155" t="s">
        <v>134</v>
      </c>
      <c r="G55" s="155" t="s">
        <v>116</v>
      </c>
    </row>
    <row r="56" spans="2:8" ht="15" thickBot="1">
      <c r="B56" s="157" t="s">
        <v>144</v>
      </c>
      <c r="C56" s="158"/>
      <c r="D56" s="159"/>
      <c r="E56" s="128">
        <v>8</v>
      </c>
      <c r="F56" s="129">
        <v>90</v>
      </c>
      <c r="G56" s="130">
        <f>+E56*F56</f>
        <v>720</v>
      </c>
    </row>
    <row r="57" spans="2:8" ht="15" thickBot="1">
      <c r="G57" s="167">
        <f>+G56*7</f>
        <v>5040</v>
      </c>
      <c r="H57" t="s">
        <v>115</v>
      </c>
    </row>
    <row r="58" spans="2:8" ht="15" thickBot="1"/>
    <row r="59" spans="2:8" ht="15" thickBot="1">
      <c r="G59" s="149">
        <f>+G52+G57</f>
        <v>7455.5</v>
      </c>
      <c r="H59" t="s">
        <v>151</v>
      </c>
    </row>
    <row r="61" spans="2:8" ht="15" thickBot="1">
      <c r="B61" s="144" t="s">
        <v>152</v>
      </c>
    </row>
    <row r="62" spans="2:8" ht="15" thickBot="1">
      <c r="E62" s="155" t="s">
        <v>159</v>
      </c>
      <c r="F62" s="254"/>
      <c r="G62" s="254"/>
    </row>
    <row r="63" spans="2:8" ht="15" thickBot="1">
      <c r="B63" s="157" t="s">
        <v>153</v>
      </c>
      <c r="C63" s="158"/>
      <c r="D63" s="158"/>
      <c r="E63" s="133">
        <v>1130</v>
      </c>
      <c r="F63" s="255"/>
      <c r="G63" s="255"/>
    </row>
    <row r="64" spans="2:8" ht="15" thickBot="1">
      <c r="B64" s="157" t="s">
        <v>156</v>
      </c>
      <c r="C64" s="158"/>
      <c r="D64" s="158"/>
      <c r="E64" s="156">
        <v>8</v>
      </c>
      <c r="F64" s="255"/>
      <c r="G64" s="255"/>
    </row>
    <row r="65" spans="2:7" ht="15" thickBot="1">
      <c r="B65" s="157" t="s">
        <v>154</v>
      </c>
      <c r="C65" s="158"/>
      <c r="D65" s="158"/>
      <c r="E65" s="156">
        <v>30</v>
      </c>
      <c r="F65" s="256"/>
      <c r="G65" s="255"/>
    </row>
    <row r="66" spans="2:7" ht="15" thickBot="1">
      <c r="B66" s="157" t="s">
        <v>155</v>
      </c>
      <c r="C66" s="158"/>
      <c r="D66" s="158"/>
      <c r="E66" s="156">
        <v>52</v>
      </c>
      <c r="F66" s="256"/>
      <c r="G66" s="255"/>
    </row>
    <row r="67" spans="2:7" ht="15" thickBot="1">
      <c r="B67" s="157" t="s">
        <v>157</v>
      </c>
      <c r="C67" s="158"/>
      <c r="D67" s="158"/>
      <c r="E67" s="259">
        <v>0.25</v>
      </c>
      <c r="F67" s="256"/>
      <c r="G67" s="255"/>
    </row>
    <row r="68" spans="2:7" ht="15" thickBot="1">
      <c r="B68" s="157" t="s">
        <v>155</v>
      </c>
      <c r="C68" s="158"/>
      <c r="D68" s="158"/>
      <c r="E68" s="156">
        <v>52</v>
      </c>
      <c r="F68" s="256"/>
      <c r="G68" s="255"/>
    </row>
    <row r="69" spans="2:7" ht="15" thickBot="1">
      <c r="B69" s="157" t="s">
        <v>158</v>
      </c>
      <c r="C69" s="158"/>
      <c r="D69" s="158"/>
      <c r="E69" s="260">
        <v>0.35</v>
      </c>
      <c r="F69" s="256"/>
      <c r="G69" s="255"/>
    </row>
    <row r="70" spans="2:7" ht="15" thickBot="1">
      <c r="E70" s="258">
        <f>+(+E63/+E64/+E65)*1.25*E66+(+E63/E64/E65)*1.35*E68</f>
        <v>636.56666666666661</v>
      </c>
      <c r="F70" s="257"/>
      <c r="G70" s="256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290" ma:contentTypeDescription="Create a new document." ma:contentTypeScope="" ma:versionID="ec8e7f3d2f5af86a6f979ede892949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b5ce56a2a3099881265c5f6a240fb2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EE22A9-B741-44DD-8783-92FB7F5BA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E2649C-C129-4096-8449-6397088B68A2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bf002415-66b4-49b9-a1c9-362206eb161a"/>
    <ds:schemaRef ds:uri="http://purl.org/dc/dcmitype/"/>
    <ds:schemaRef ds:uri="http://schemas.microsoft.com/office/infopath/2007/PartnerControls"/>
    <ds:schemaRef ds:uri="267c4d04-9e80-4fa2-a816-72c2f787efb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DETALLADO</vt:lpstr>
      <vt:lpstr>Mayo 2025</vt:lpstr>
      <vt:lpstr>Detalle</vt:lpstr>
      <vt:lpstr>Hoja2</vt:lpstr>
      <vt:lpstr>DETALLADO!Área_de_impresión</vt:lpstr>
      <vt:lpstr>'Mayo 2025'!Área_de_impresión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Carlos Salazar</cp:lastModifiedBy>
  <cp:revision/>
  <dcterms:created xsi:type="dcterms:W3CDTF">2015-03-19T22:07:36Z</dcterms:created>
  <dcterms:modified xsi:type="dcterms:W3CDTF">2025-05-17T17:54:19Z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