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djir\jir\JIR INGENIEROS\11.- Licitaciones 2022\17.- TOPOGRAFIA RIO LACRAMARCA - OHLA\PROPUESTA JIR INGENIEROS II\PROPUESTA ECONOMICA\"/>
    </mc:Choice>
  </mc:AlternateContent>
  <bookViews>
    <workbookView xWindow="-105" yWindow="-105" windowWidth="19425" windowHeight="10305" activeTab="1"/>
  </bookViews>
  <sheets>
    <sheet name="PPTO $" sheetId="1" r:id="rId1"/>
    <sheet name="PPTO S." sheetId="3" r:id="rId2"/>
    <sheet name="P.U.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3" l="1"/>
  <c r="F22" i="3" l="1"/>
  <c r="F21" i="3"/>
  <c r="G21" i="3" s="1"/>
  <c r="F20" i="3"/>
  <c r="G20" i="3" s="1"/>
  <c r="F19" i="3"/>
  <c r="G19" i="3" s="1"/>
  <c r="F18" i="3"/>
  <c r="G18" i="3" s="1"/>
  <c r="F17" i="3"/>
  <c r="G17" i="3" s="1"/>
  <c r="F16" i="3"/>
  <c r="G16" i="3" s="1"/>
  <c r="F15" i="3"/>
  <c r="G15" i="3" s="1"/>
  <c r="F13" i="3"/>
  <c r="G13" i="3" s="1"/>
  <c r="F12" i="3"/>
  <c r="G12" i="3" s="1"/>
  <c r="F10" i="3"/>
  <c r="G10" i="3" s="1"/>
  <c r="G9" i="3"/>
  <c r="G22" i="3"/>
  <c r="G23" i="3" l="1"/>
  <c r="G24" i="3" s="1"/>
  <c r="G25" i="3" s="1"/>
  <c r="G10" i="1"/>
  <c r="G9" i="1"/>
  <c r="G26" i="3" l="1"/>
  <c r="G27" i="3" s="1"/>
  <c r="G16" i="1"/>
  <c r="G17" i="1"/>
  <c r="G18" i="1"/>
  <c r="G19" i="1"/>
  <c r="G20" i="1"/>
  <c r="G21" i="1"/>
  <c r="G22" i="1"/>
  <c r="G15" i="1"/>
  <c r="G13" i="1"/>
  <c r="G12" i="1"/>
  <c r="H12" i="2" l="1"/>
  <c r="H33" i="2" l="1"/>
  <c r="H31" i="2"/>
  <c r="H32" i="2"/>
  <c r="H34" i="2"/>
  <c r="H35" i="2"/>
  <c r="H22" i="2"/>
  <c r="H21" i="2"/>
  <c r="H23" i="2"/>
  <c r="H9" i="2"/>
  <c r="H11" i="2"/>
  <c r="E30" i="2"/>
  <c r="H30" i="2" s="1"/>
  <c r="H20" i="2"/>
  <c r="H8" i="2"/>
  <c r="H37" i="2" l="1"/>
  <c r="H27" i="2"/>
  <c r="H16" i="2"/>
  <c r="H39" i="2" l="1"/>
  <c r="G23" i="1"/>
  <c r="G24" i="1" l="1"/>
  <c r="G25" i="1" s="1"/>
  <c r="G26" i="1" s="1"/>
  <c r="G27" i="1" s="1"/>
</calcChain>
</file>

<file path=xl/sharedStrings.xml><?xml version="1.0" encoding="utf-8"?>
<sst xmlns="http://schemas.openxmlformats.org/spreadsheetml/2006/main" count="135" uniqueCount="72">
  <si>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</si>
  <si>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</si>
  <si>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</si>
  <si>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</si>
  <si>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</si>
  <si>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</si>
  <si>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</si>
  <si>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</si>
  <si>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</si>
  <si>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A</t>
  </si>
  <si>
    <t>COSTO DIRECTO</t>
  </si>
  <si>
    <t>B</t>
  </si>
  <si>
    <t>C</t>
  </si>
  <si>
    <t>D</t>
  </si>
  <si>
    <t>E</t>
  </si>
  <si>
    <t>IMPUESTO GENERAL A LAS VENTAS (IGV)</t>
  </si>
  <si>
    <t>MONTO TOTAL DEL SERVICIO (D+E)</t>
  </si>
  <si>
    <t>GLB</t>
  </si>
  <si>
    <t>VÍAS – REPLANTEO, DELIMITACIÓN Y MEDICIONES TOPOGRÁFICAS</t>
  </si>
  <si>
    <t>REPLANTEO DE VIAS PRIMARIAS EXISTENTES - CHAPAPOYAS, PAMPADURA,
SANTA CLEMENCIA, TUPAC AMARU, VILLA EL SALVADOR, CAMBIO PUENTE (VÍA
DE ACCESO SUBPROYECTO A4), 23 DE OCTUBRE y SOLIVIN</t>
  </si>
  <si>
    <t>MOVILIZACION Y DESMOVILIZACION</t>
  </si>
  <si>
    <t>GESTION DE INGRESO</t>
  </si>
  <si>
    <t>REPLANTEO DE VIAS SECUNDARIAS - ACCESOS A BOCATOMAS, RETORNOS, AL
RIO, DME (013 Y 014), CANTERAS (LA JOYA, PRINCIPE, ORTECHO), PATIO
MAQUINAS, TALLER DE MANTENIMIENTO, PUNTOS DE AGUA (F-08), PUENTES
(PARDO, PANAMERICANA Y A3-1), PROLONGACIÓN BUENOS AIRES, VÍA DE
ACCESO A DIQUES (4.2-2-MI; 4.2-1-MD)</t>
  </si>
  <si>
    <t>ESTRUCTURAS – REPLANTEO, DELIMITACIÓN Y MEDICIONES TOPOGRÁFICAS</t>
  </si>
  <si>
    <t>SUB-PROYECTO A1 KM 0+00 AL KM 3+700_ CHIMBOTE - NUEVO CHIMBOTE</t>
  </si>
  <si>
    <t>SUB-PROYECTO A2 KM 3+700 AL KM 21+700_CHIMBOTE - NUEVO CHIMBOTE</t>
  </si>
  <si>
    <t>SUB-PROYECTO A3 DEL KM 21+700 AL KM 26+050_CHIMBOTE - NUEVO
CHIMBOTE</t>
  </si>
  <si>
    <t>SUB-PROYECTO A4 KM 26+050 AL KM 28+900 Río Lacramarca / KM 0+00 AL KM
4+000
Qda. Pampa Toro _CHIMBOTE - NUEVO CHIMBOTE-MACATE-CACERES DEL PERU</t>
  </si>
  <si>
    <t>MARCACIÓN DE LA UBICACIÓN FINAL DE LOS DIQUES AGUAS ARRIBA Y
DELIMITACIÓN DE ACUEDUCTOS</t>
  </si>
  <si>
    <t>MARCACIÓN DE LA UBICACIÓN DE LAS ÁREAS TEMPORALES DE TRABAJOS</t>
  </si>
  <si>
    <t>LIBERACIÓN DE LAS ÁREAS DE EXPROPIACIÓN DEFINITIVA Y ZONAS TEMPORALES
DE TRABAJO</t>
  </si>
  <si>
    <t>REGISTRO</t>
  </si>
  <si>
    <t>Versión: 00
Fecha: 04/07/2020
Rev: ADM
Aprob: GG</t>
  </si>
  <si>
    <t>N°</t>
  </si>
  <si>
    <t xml:space="preserve">MONTO </t>
  </si>
  <si>
    <t>MONTO</t>
  </si>
  <si>
    <t xml:space="preserve"> ITEMS</t>
  </si>
  <si>
    <t>Persona/Equipo</t>
  </si>
  <si>
    <t>Días</t>
  </si>
  <si>
    <t>Diario</t>
  </si>
  <si>
    <t>Total</t>
  </si>
  <si>
    <t>1. PERSONAL</t>
  </si>
  <si>
    <t xml:space="preserve"> TOPÓGRAFO</t>
  </si>
  <si>
    <t>AUXILIAR DE TOPOGRAFÍA</t>
  </si>
  <si>
    <t>CONDUCTOR / AUXILIAR</t>
  </si>
  <si>
    <t>SUB-TOTAL</t>
  </si>
  <si>
    <t xml:space="preserve">2. EQUIPO </t>
  </si>
  <si>
    <t>ESTACIÓN TOTAL</t>
  </si>
  <si>
    <t>MOVILIDAD (PICK UP 4X4)</t>
  </si>
  <si>
    <t xml:space="preserve">3. EQUIPO COMPLEMENTARIO </t>
  </si>
  <si>
    <t>ALIMENTACIÓN</t>
  </si>
  <si>
    <t>EPP</t>
  </si>
  <si>
    <t>COMBUSTIBLE</t>
  </si>
  <si>
    <t>SUB.TOTAL</t>
  </si>
  <si>
    <t>TOTAL (1+2+3 )</t>
  </si>
  <si>
    <t>SERVICIO DE TOPOGRAFÍA TEMPORAL– RÍO LACRAMARCA</t>
  </si>
  <si>
    <t>COSTOS UNITARIOS</t>
  </si>
  <si>
    <t>CADISTA</t>
  </si>
  <si>
    <t>GPS DIFERENCIAL</t>
  </si>
  <si>
    <t>NIVEL DE INGENIERO</t>
  </si>
  <si>
    <t>MATERIALES (ESTACAS,UTILES,ETC)</t>
  </si>
  <si>
    <t>COMUNICACIÓN (INTERNET)</t>
  </si>
  <si>
    <t>ALOJAMIENTO</t>
  </si>
  <si>
    <t>COSTO DIRECTO POR DÍA (UNA CUADRILLA)</t>
  </si>
  <si>
    <t>CONTROL TOPOGRÁFICO DEL AVANCE DE SUMINISTRO DE ROCA</t>
  </si>
  <si>
    <t>JEFE DE PROYECTO</t>
  </si>
  <si>
    <t>SUPERVISOR SSOMA</t>
  </si>
  <si>
    <t>RESGUARDO POLICIAL</t>
  </si>
  <si>
    <t>UTILIDAD (10%)</t>
  </si>
  <si>
    <t>SUBTOTAL (A+B)</t>
  </si>
  <si>
    <t>$</t>
  </si>
  <si>
    <t>S/.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</si>
</sst>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S/.-280A]\ #,##0.00"/>
    <numFmt numFmtId="165" formatCode="_-[$$-409]* #,##0.00_ ;_-[$$-409]* \-#,##0.00\ ;_-[$$-409]* &quot;-&quot;??_ ;_-@_ "/>
    <numFmt numFmtId="166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u/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03">
    <xf numFmtId="0" fontId="0" fillId="0" borderId="0" xfId="0"/>
    <xf numFmtId="0" fontId="5" fillId="3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justify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8" fillId="0" borderId="0" xfId="0" applyFont="1"/>
    <xf numFmtId="164" fontId="8" fillId="0" borderId="0" xfId="0" applyNumberFormat="1" applyFont="1"/>
    <xf numFmtId="0" fontId="8" fillId="0" borderId="12" xfId="0" applyFont="1" applyBorder="1"/>
    <xf numFmtId="0" fontId="8" fillId="0" borderId="13" xfId="0" applyFont="1" applyBorder="1"/>
    <xf numFmtId="0" fontId="8" fillId="0" borderId="3" xfId="0" applyFont="1" applyBorder="1"/>
    <xf numFmtId="0" fontId="8" fillId="0" borderId="13" xfId="0" applyFont="1" applyBorder="1" applyAlignment="1">
      <alignment horizontal="center"/>
    </xf>
    <xf numFmtId="0" fontId="8" fillId="0" borderId="14" xfId="0" applyFont="1" applyBorder="1"/>
    <xf numFmtId="0" fontId="8" fillId="0" borderId="4" xfId="0" applyFont="1" applyBorder="1"/>
    <xf numFmtId="0" fontId="8" fillId="7" borderId="15" xfId="0" applyFont="1" applyFill="1" applyBorder="1" applyAlignment="1">
      <alignment horizontal="center"/>
    </xf>
    <xf numFmtId="0" fontId="8" fillId="7" borderId="2" xfId="0" applyFont="1" applyFill="1" applyBorder="1"/>
    <xf numFmtId="0" fontId="12" fillId="7" borderId="16" xfId="0" applyFont="1" applyFill="1" applyBorder="1" applyAlignment="1">
      <alignment horizontal="left" indent="1"/>
    </xf>
    <xf numFmtId="0" fontId="8" fillId="7" borderId="16" xfId="0" applyFont="1" applyFill="1" applyBorder="1"/>
    <xf numFmtId="0" fontId="12" fillId="7" borderId="17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164" fontId="12" fillId="7" borderId="17" xfId="0" applyNumberFormat="1" applyFont="1" applyFill="1" applyBorder="1" applyAlignment="1">
      <alignment horizontal="center"/>
    </xf>
    <xf numFmtId="164" fontId="12" fillId="7" borderId="19" xfId="0" applyNumberFormat="1" applyFont="1" applyFill="1" applyBorder="1" applyAlignment="1">
      <alignment horizontal="center"/>
    </xf>
    <xf numFmtId="0" fontId="8" fillId="7" borderId="14" xfId="0" applyFont="1" applyFill="1" applyBorder="1"/>
    <xf numFmtId="0" fontId="8" fillId="7" borderId="4" xfId="0" applyFont="1" applyFill="1" applyBorder="1"/>
    <xf numFmtId="0" fontId="12" fillId="7" borderId="12" xfId="0" applyFont="1" applyFill="1" applyBorder="1" applyAlignment="1">
      <alignment horizontal="left" indent="2"/>
    </xf>
    <xf numFmtId="0" fontId="8" fillId="7" borderId="12" xfId="0" applyFont="1" applyFill="1" applyBorder="1"/>
    <xf numFmtId="0" fontId="12" fillId="7" borderId="8" xfId="0" applyFont="1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164" fontId="12" fillId="7" borderId="8" xfId="0" applyNumberFormat="1" applyFont="1" applyFill="1" applyBorder="1" applyAlignment="1">
      <alignment horizontal="center"/>
    </xf>
    <xf numFmtId="164" fontId="12" fillId="7" borderId="20" xfId="0" applyNumberFormat="1" applyFont="1" applyFill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64" fontId="8" fillId="0" borderId="9" xfId="0" applyNumberFormat="1" applyFont="1" applyBorder="1"/>
    <xf numFmtId="164" fontId="8" fillId="0" borderId="21" xfId="0" applyNumberFormat="1" applyFont="1" applyBorder="1"/>
    <xf numFmtId="0" fontId="13" fillId="0" borderId="3" xfId="0" applyFont="1" applyBorder="1"/>
    <xf numFmtId="0" fontId="13" fillId="0" borderId="0" xfId="0" applyFont="1"/>
    <xf numFmtId="0" fontId="8" fillId="0" borderId="22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22" xfId="0" applyNumberFormat="1" applyFont="1" applyBorder="1"/>
    <xf numFmtId="164" fontId="8" fillId="0" borderId="23" xfId="0" applyNumberFormat="1" applyFont="1" applyBorder="1"/>
    <xf numFmtId="2" fontId="8" fillId="0" borderId="2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164" fontId="8" fillId="0" borderId="24" xfId="0" applyNumberFormat="1" applyFont="1" applyBorder="1"/>
    <xf numFmtId="164" fontId="11" fillId="0" borderId="22" xfId="0" applyNumberFormat="1" applyFont="1" applyBorder="1"/>
    <xf numFmtId="164" fontId="8" fillId="0" borderId="22" xfId="0" applyNumberFormat="1" applyFont="1" applyBorder="1" applyAlignment="1">
      <alignment horizontal="right"/>
    </xf>
    <xf numFmtId="164" fontId="8" fillId="0" borderId="23" xfId="0" applyNumberFormat="1" applyFont="1" applyBorder="1" applyAlignment="1">
      <alignment horizontal="right"/>
    </xf>
    <xf numFmtId="164" fontId="8" fillId="0" borderId="26" xfId="0" applyNumberFormat="1" applyFont="1" applyBorder="1"/>
    <xf numFmtId="164" fontId="11" fillId="0" borderId="23" xfId="0" applyNumberFormat="1" applyFont="1" applyBorder="1"/>
    <xf numFmtId="2" fontId="8" fillId="0" borderId="8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164" fontId="8" fillId="0" borderId="8" xfId="0" applyNumberFormat="1" applyFont="1" applyBorder="1"/>
    <xf numFmtId="164" fontId="8" fillId="0" borderId="20" xfId="0" applyNumberFormat="1" applyFont="1" applyBorder="1"/>
    <xf numFmtId="0" fontId="8" fillId="8" borderId="27" xfId="0" applyFont="1" applyFill="1" applyBorder="1"/>
    <xf numFmtId="0" fontId="11" fillId="8" borderId="28" xfId="0" applyFont="1" applyFill="1" applyBorder="1"/>
    <xf numFmtId="0" fontId="11" fillId="8" borderId="29" xfId="0" applyFont="1" applyFill="1" applyBorder="1"/>
    <xf numFmtId="164" fontId="11" fillId="8" borderId="29" xfId="0" applyNumberFormat="1" applyFont="1" applyFill="1" applyBorder="1"/>
    <xf numFmtId="43" fontId="2" fillId="4" borderId="7" xfId="1" applyFont="1" applyFill="1" applyBorder="1" applyAlignment="1">
      <alignment horizontal="center" vertical="center" wrapText="1"/>
    </xf>
    <xf numFmtId="165" fontId="8" fillId="0" borderId="22" xfId="0" applyNumberFormat="1" applyFont="1" applyBorder="1"/>
    <xf numFmtId="165" fontId="8" fillId="0" borderId="23" xfId="0" applyNumberFormat="1" applyFont="1" applyBorder="1"/>
    <xf numFmtId="165" fontId="11" fillId="0" borderId="25" xfId="0" applyNumberFormat="1" applyFont="1" applyBorder="1"/>
    <xf numFmtId="165" fontId="11" fillId="0" borderId="23" xfId="0" applyNumberFormat="1" applyFont="1" applyBorder="1"/>
    <xf numFmtId="165" fontId="8" fillId="0" borderId="23" xfId="0" applyNumberFormat="1" applyFont="1" applyBorder="1" applyAlignment="1">
      <alignment horizontal="right"/>
    </xf>
    <xf numFmtId="165" fontId="11" fillId="8" borderId="30" xfId="0" applyNumberFormat="1" applyFont="1" applyFill="1" applyBorder="1"/>
    <xf numFmtId="165" fontId="1" fillId="6" borderId="7" xfId="1" applyNumberFormat="1" applyFont="1" applyFill="1" applyBorder="1" applyAlignment="1">
      <alignment horizontal="center" vertical="center" wrapText="1"/>
    </xf>
    <xf numFmtId="165" fontId="2" fillId="4" borderId="7" xfId="1" applyNumberFormat="1" applyFont="1" applyFill="1" applyBorder="1" applyAlignment="1">
      <alignment horizontal="center" vertical="center" wrapText="1"/>
    </xf>
    <xf numFmtId="2" fontId="8" fillId="0" borderId="22" xfId="0" applyNumberFormat="1" applyFont="1" applyFill="1" applyBorder="1" applyAlignment="1">
      <alignment horizontal="center"/>
    </xf>
    <xf numFmtId="43" fontId="0" fillId="0" borderId="0" xfId="0" applyNumberFormat="1"/>
    <xf numFmtId="165" fontId="0" fillId="0" borderId="0" xfId="0" applyNumberFormat="1"/>
    <xf numFmtId="166" fontId="1" fillId="6" borderId="7" xfId="1" applyNumberFormat="1" applyFont="1" applyFill="1" applyBorder="1" applyAlignment="1">
      <alignment horizontal="center" vertical="center" wrapText="1"/>
    </xf>
    <xf numFmtId="166" fontId="2" fillId="4" borderId="7" xfId="1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 indent="1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" y="268605"/>
          <a:ext cx="1291831" cy="468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opLeftCell="A22" zoomScaleNormal="100" workbookViewId="0">
      <selection activeCell="G30" sqref="G30"/>
    </sheetView>
  </sheetViews>
  <sheetFormatPr baseColWidth="10" defaultRowHeight="15" x14ac:dyDescent="0.25"/>
  <cols>
    <col min="1" max="1" width="2.7109375" customWidth="1"/>
    <col min="2" max="2" width="20.7109375" customWidth="1"/>
    <col min="3" max="3" width="46.85546875" customWidth="1"/>
    <col min="7" max="7" width="14.85546875" customWidth="1"/>
    <col min="9" max="9" width="12.28515625" bestFit="1" customWidth="1"/>
  </cols>
  <sheetData>
    <row r="1" spans="2:10" ht="15.75" thickBot="1" x14ac:dyDescent="0.3"/>
    <row r="2" spans="2:10" ht="15.75" thickBot="1" x14ac:dyDescent="0.3">
      <c r="B2" s="90"/>
      <c r="C2" s="93" t="s">
        <v>0</v>
      </c>
      <c r="D2" s="93"/>
      <c r="E2" s="93"/>
      <c r="F2" s="93"/>
      <c r="G2" s="94"/>
    </row>
    <row r="3" spans="2:10" ht="15.75" thickBot="1" x14ac:dyDescent="0.3">
      <c r="B3" s="91"/>
      <c r="C3" s="93" t="s">
        <v>1</v>
      </c>
      <c r="D3" s="93"/>
      <c r="E3" s="93"/>
      <c r="F3" s="93"/>
      <c r="G3" s="94"/>
    </row>
    <row r="4" spans="2:10" ht="19.5" thickBot="1" x14ac:dyDescent="0.3">
      <c r="B4" s="92"/>
      <c r="C4" s="95" t="s">
        <v>2</v>
      </c>
      <c r="D4" s="95"/>
      <c r="E4" s="95"/>
      <c r="F4" s="95"/>
      <c r="G4" s="96"/>
    </row>
    <row r="5" spans="2:10" ht="15.75" thickBot="1" x14ac:dyDescent="0.3">
      <c r="B5" s="97" t="s">
        <v>3</v>
      </c>
      <c r="C5" s="97" t="s">
        <v>4</v>
      </c>
      <c r="D5" s="97" t="s">
        <v>5</v>
      </c>
      <c r="E5" s="97" t="s">
        <v>6</v>
      </c>
      <c r="F5" s="1" t="s">
        <v>7</v>
      </c>
      <c r="G5" s="1" t="s">
        <v>8</v>
      </c>
    </row>
    <row r="6" spans="2:10" ht="15.75" thickBot="1" x14ac:dyDescent="0.3">
      <c r="B6" s="98"/>
      <c r="C6" s="98"/>
      <c r="D6" s="98"/>
      <c r="E6" s="98"/>
      <c r="F6" s="1" t="s">
        <v>70</v>
      </c>
      <c r="G6" s="1" t="s">
        <v>70</v>
      </c>
    </row>
    <row r="7" spans="2:10" ht="15.75" thickBot="1" x14ac:dyDescent="0.3">
      <c r="B7" s="87" t="s">
        <v>55</v>
      </c>
      <c r="C7" s="88"/>
      <c r="D7" s="88"/>
      <c r="E7" s="88"/>
      <c r="F7" s="88"/>
      <c r="G7" s="89"/>
      <c r="I7" s="81"/>
      <c r="J7" s="81"/>
    </row>
    <row r="8" spans="2:10" ht="15.75" thickBot="1" x14ac:dyDescent="0.3">
      <c r="B8" s="2">
        <v>1</v>
      </c>
      <c r="C8" s="84">
        <v>1250</v>
      </c>
      <c r="D8" s="85"/>
      <c r="E8" s="85"/>
      <c r="F8" s="85"/>
      <c r="G8" s="86"/>
    </row>
    <row r="9" spans="2:10" ht="15.75" thickBot="1" x14ac:dyDescent="0.3">
      <c r="B9" s="3">
        <v>1.1000000000000001</v>
      </c>
      <c r="C9" s="4" t="s">
        <v>20</v>
      </c>
      <c r="D9" s="5" t="s">
        <v>17</v>
      </c>
      <c r="E9" s="6">
        <v>1</v>
      </c>
      <c r="F9" s="70">
        <v>1000</v>
      </c>
      <c r="G9" s="70">
        <f>E9*F9</f>
        <v>1000</v>
      </c>
    </row>
    <row r="10" spans="2:10" ht="15.75" thickBot="1" x14ac:dyDescent="0.3">
      <c r="B10" s="3">
        <v>1.2</v>
      </c>
      <c r="C10" s="4" t="s">
        <v>21</v>
      </c>
      <c r="D10" s="5" t="s">
        <v>17</v>
      </c>
      <c r="E10" s="6">
        <v>1</v>
      </c>
      <c r="F10" s="70">
        <v>2500</v>
      </c>
      <c r="G10" s="70">
        <f>E10*F10</f>
        <v>2500</v>
      </c>
    </row>
    <row r="11" spans="2:10" ht="15.75" thickBot="1" x14ac:dyDescent="0.3">
      <c r="B11" s="17">
        <v>2</v>
      </c>
      <c r="C11" s="84" t="s">
        <v>18</v>
      </c>
      <c r="D11" s="85"/>
      <c r="E11" s="85"/>
      <c r="F11" s="85"/>
      <c r="G11" s="86"/>
    </row>
    <row r="12" spans="2:10" ht="90.75" thickBot="1" x14ac:dyDescent="0.3">
      <c r="B12" s="3">
        <v>2.0099999999999998</v>
      </c>
      <c r="C12" s="4" t="s">
        <v>19</v>
      </c>
      <c r="D12" s="5" t="s">
        <v>17</v>
      </c>
      <c r="E12" s="6">
        <v>1</v>
      </c>
      <c r="F12" s="70">
        <v>16175</v>
      </c>
      <c r="G12" s="70">
        <f>E12*F12</f>
        <v>16175</v>
      </c>
      <c r="J12" s="81"/>
    </row>
    <row r="13" spans="2:10" ht="135.75" thickBot="1" x14ac:dyDescent="0.3">
      <c r="B13" s="3">
        <v>2.02</v>
      </c>
      <c r="C13" s="4" t="s">
        <v>22</v>
      </c>
      <c r="D13" s="5" t="s">
        <v>17</v>
      </c>
      <c r="E13" s="6">
        <v>1</v>
      </c>
      <c r="F13" s="70">
        <v>16175</v>
      </c>
      <c r="G13" s="70">
        <f>E13*F13</f>
        <v>16175</v>
      </c>
      <c r="J13" s="81"/>
    </row>
    <row r="14" spans="2:10" ht="15.75" thickBot="1" x14ac:dyDescent="0.3">
      <c r="B14" s="17">
        <v>3</v>
      </c>
      <c r="C14" s="84" t="s">
        <v>23</v>
      </c>
      <c r="D14" s="85"/>
      <c r="E14" s="85"/>
      <c r="F14" s="85"/>
      <c r="G14" s="86"/>
      <c r="J14" s="81"/>
    </row>
    <row r="15" spans="2:10" ht="30.75" thickBot="1" x14ac:dyDescent="0.3">
      <c r="B15" s="3">
        <v>3.1</v>
      </c>
      <c r="C15" s="4" t="s">
        <v>24</v>
      </c>
      <c r="D15" s="5" t="s">
        <v>17</v>
      </c>
      <c r="E15" s="6">
        <v>1</v>
      </c>
      <c r="F15" s="70">
        <v>2588</v>
      </c>
      <c r="G15" s="70">
        <f>E15*F15</f>
        <v>2588</v>
      </c>
      <c r="J15" s="81"/>
    </row>
    <row r="16" spans="2:10" ht="30.75" thickBot="1" x14ac:dyDescent="0.3">
      <c r="B16" s="3">
        <v>3.2</v>
      </c>
      <c r="C16" s="4" t="s">
        <v>25</v>
      </c>
      <c r="D16" s="5" t="s">
        <v>17</v>
      </c>
      <c r="E16" s="6">
        <v>1</v>
      </c>
      <c r="F16" s="70">
        <v>8411</v>
      </c>
      <c r="G16" s="70">
        <f t="shared" ref="G16:G22" si="0">E16*F16</f>
        <v>8411</v>
      </c>
      <c r="J16" s="81"/>
    </row>
    <row r="17" spans="2:10" ht="45.75" thickBot="1" x14ac:dyDescent="0.3">
      <c r="B17" s="3">
        <v>3.3</v>
      </c>
      <c r="C17" s="4" t="s">
        <v>26</v>
      </c>
      <c r="D17" s="5" t="s">
        <v>17</v>
      </c>
      <c r="E17" s="6">
        <v>1</v>
      </c>
      <c r="F17" s="70">
        <v>3882</v>
      </c>
      <c r="G17" s="70">
        <f t="shared" si="0"/>
        <v>3882</v>
      </c>
      <c r="J17" s="81"/>
    </row>
    <row r="18" spans="2:10" ht="75.75" thickBot="1" x14ac:dyDescent="0.3">
      <c r="B18" s="3">
        <v>3.4</v>
      </c>
      <c r="C18" s="4" t="s">
        <v>27</v>
      </c>
      <c r="D18" s="5" t="s">
        <v>17</v>
      </c>
      <c r="E18" s="6">
        <v>1</v>
      </c>
      <c r="F18" s="70">
        <v>1294</v>
      </c>
      <c r="G18" s="70">
        <f t="shared" si="0"/>
        <v>1294</v>
      </c>
      <c r="J18" s="81"/>
    </row>
    <row r="19" spans="2:10" ht="45.75" thickBot="1" x14ac:dyDescent="0.3">
      <c r="B19" s="3">
        <v>3.5</v>
      </c>
      <c r="C19" s="4" t="s">
        <v>28</v>
      </c>
      <c r="D19" s="5" t="s">
        <v>17</v>
      </c>
      <c r="E19" s="6">
        <v>1</v>
      </c>
      <c r="F19" s="70">
        <v>6470</v>
      </c>
      <c r="G19" s="70">
        <f t="shared" si="0"/>
        <v>6470</v>
      </c>
      <c r="J19" s="81"/>
    </row>
    <row r="20" spans="2:10" ht="30.75" thickBot="1" x14ac:dyDescent="0.3">
      <c r="B20" s="3">
        <v>3.6</v>
      </c>
      <c r="C20" s="4" t="s">
        <v>29</v>
      </c>
      <c r="D20" s="5" t="s">
        <v>17</v>
      </c>
      <c r="E20" s="6">
        <v>1</v>
      </c>
      <c r="F20" s="70">
        <v>3235</v>
      </c>
      <c r="G20" s="70">
        <f t="shared" si="0"/>
        <v>3235</v>
      </c>
      <c r="J20" s="81"/>
    </row>
    <row r="21" spans="2:10" ht="45.75" thickBot="1" x14ac:dyDescent="0.3">
      <c r="B21" s="3">
        <v>3.7</v>
      </c>
      <c r="C21" s="4" t="s">
        <v>30</v>
      </c>
      <c r="D21" s="5" t="s">
        <v>17</v>
      </c>
      <c r="E21" s="6">
        <v>1</v>
      </c>
      <c r="F21" s="70">
        <v>12940</v>
      </c>
      <c r="G21" s="70">
        <f t="shared" si="0"/>
        <v>12940</v>
      </c>
      <c r="J21" s="81"/>
    </row>
    <row r="22" spans="2:10" ht="30.75" thickBot="1" x14ac:dyDescent="0.3">
      <c r="B22" s="3">
        <v>3.8</v>
      </c>
      <c r="C22" s="4" t="s">
        <v>64</v>
      </c>
      <c r="D22" s="5" t="s">
        <v>17</v>
      </c>
      <c r="E22" s="6">
        <v>1</v>
      </c>
      <c r="F22" s="70">
        <v>6470</v>
      </c>
      <c r="G22" s="70">
        <f t="shared" si="0"/>
        <v>6470</v>
      </c>
      <c r="J22" s="81"/>
    </row>
    <row r="23" spans="2:10" ht="15.75" thickBot="1" x14ac:dyDescent="0.3">
      <c r="B23" s="7" t="s">
        <v>9</v>
      </c>
      <c r="C23" s="8" t="s">
        <v>10</v>
      </c>
      <c r="D23" s="9"/>
      <c r="E23" s="10"/>
      <c r="F23" s="9"/>
      <c r="G23" s="77">
        <f>G9+G10+G12+G13+G15+G16+G17+G18+G19+G20+G21+G22</f>
        <v>81140</v>
      </c>
    </row>
    <row r="24" spans="2:10" ht="15.75" thickBot="1" x14ac:dyDescent="0.3">
      <c r="B24" s="11" t="s">
        <v>11</v>
      </c>
      <c r="C24" s="12" t="s">
        <v>68</v>
      </c>
      <c r="D24" s="5"/>
      <c r="E24" s="6"/>
      <c r="F24" s="13"/>
      <c r="G24" s="78">
        <f>G23*0.1</f>
        <v>8114</v>
      </c>
    </row>
    <row r="25" spans="2:10" ht="15.75" thickBot="1" x14ac:dyDescent="0.3">
      <c r="B25" s="7" t="s">
        <v>12</v>
      </c>
      <c r="C25" s="8" t="s">
        <v>69</v>
      </c>
      <c r="D25" s="14"/>
      <c r="E25" s="15"/>
      <c r="F25" s="14"/>
      <c r="G25" s="77">
        <f>+SUM(G23:G24)</f>
        <v>89254</v>
      </c>
    </row>
    <row r="26" spans="2:10" ht="15.75" thickBot="1" x14ac:dyDescent="0.3">
      <c r="B26" s="11" t="s">
        <v>13</v>
      </c>
      <c r="C26" s="12" t="s">
        <v>15</v>
      </c>
      <c r="D26" s="5"/>
      <c r="E26" s="6"/>
      <c r="F26" s="16">
        <v>0.18</v>
      </c>
      <c r="G26" s="78">
        <f>G25*F26</f>
        <v>16065.72</v>
      </c>
    </row>
    <row r="27" spans="2:10" ht="15.75" thickBot="1" x14ac:dyDescent="0.3">
      <c r="B27" s="7" t="s">
        <v>14</v>
      </c>
      <c r="C27" s="8" t="s">
        <v>16</v>
      </c>
      <c r="D27" s="14"/>
      <c r="E27" s="15"/>
      <c r="F27" s="14"/>
      <c r="G27" s="77">
        <f>G25+G26</f>
        <v>105319.72</v>
      </c>
    </row>
    <row r="30" spans="2:10" x14ac:dyDescent="0.25">
      <c r="G30" s="80"/>
    </row>
    <row r="33" spans="7:7" x14ac:dyDescent="0.25">
      <c r="G33" s="80"/>
    </row>
    <row r="34" spans="7:7" x14ac:dyDescent="0.25">
      <c r="G34" s="80"/>
    </row>
  </sheetData>
  <mergeCells count="12">
    <mergeCell ref="C14:G14"/>
    <mergeCell ref="B7:G7"/>
    <mergeCell ref="C8:G8"/>
    <mergeCell ref="C11:G11"/>
    <mergeCell ref="B2:B4"/>
    <mergeCell ref="C2:G2"/>
    <mergeCell ref="C3:G3"/>
    <mergeCell ref="C4:G4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zoomScaleNormal="100" workbookViewId="0">
      <selection activeCell="I9" sqref="I9:I22"/>
    </sheetView>
  </sheetViews>
  <sheetFormatPr baseColWidth="10" defaultRowHeight="15" x14ac:dyDescent="0.25"/>
  <cols>
    <col min="1" max="1" width="2.5703125" customWidth="1"/>
    <col min="2" max="2" width="20.7109375" customWidth="1"/>
    <col min="3" max="3" width="46.85546875" customWidth="1"/>
    <col min="7" max="7" width="14.85546875" customWidth="1"/>
    <col min="9" max="9" width="12.28515625" bestFit="1" customWidth="1"/>
  </cols>
  <sheetData>
    <row r="1" spans="2:10" ht="15.75" thickBot="1" x14ac:dyDescent="0.3">
      <c r="F1">
        <v>3.7</v>
      </c>
    </row>
    <row r="2" spans="2:10" ht="15.75" thickBot="1" x14ac:dyDescent="0.3">
      <c r="B2" s="90"/>
      <c r="C2" s="93" t="s">
        <v>0</v>
      </c>
      <c r="D2" s="93"/>
      <c r="E2" s="93"/>
      <c r="F2" s="93"/>
      <c r="G2" s="94"/>
    </row>
    <row r="3" spans="2:10" ht="15.75" thickBot="1" x14ac:dyDescent="0.3">
      <c r="B3" s="91"/>
      <c r="C3" s="93" t="s">
        <v>1</v>
      </c>
      <c r="D3" s="93"/>
      <c r="E3" s="93"/>
      <c r="F3" s="93"/>
      <c r="G3" s="94"/>
    </row>
    <row r="4" spans="2:10" ht="19.5" thickBot="1" x14ac:dyDescent="0.3">
      <c r="B4" s="92"/>
      <c r="C4" s="95" t="s">
        <v>2</v>
      </c>
      <c r="D4" s="95"/>
      <c r="E4" s="95"/>
      <c r="F4" s="95"/>
      <c r="G4" s="96"/>
    </row>
    <row r="5" spans="2:10" ht="15.75" thickBot="1" x14ac:dyDescent="0.3">
      <c r="B5" s="97" t="s">
        <v>3</v>
      </c>
      <c r="C5" s="97" t="s">
        <v>4</v>
      </c>
      <c r="D5" s="97" t="s">
        <v>5</v>
      </c>
      <c r="E5" s="97" t="s">
        <v>6</v>
      </c>
      <c r="F5" s="1" t="s">
        <v>7</v>
      </c>
      <c r="G5" s="1" t="s">
        <v>8</v>
      </c>
    </row>
    <row r="6" spans="2:10" ht="15.75" thickBot="1" x14ac:dyDescent="0.3">
      <c r="B6" s="98"/>
      <c r="C6" s="98"/>
      <c r="D6" s="98"/>
      <c r="E6" s="98"/>
      <c r="F6" s="1" t="s">
        <v>71</v>
      </c>
      <c r="G6" s="1" t="s">
        <v>71</v>
      </c>
    </row>
    <row r="7" spans="2:10" ht="15.75" thickBot="1" x14ac:dyDescent="0.3">
      <c r="B7" s="87" t="s">
        <v>55</v>
      </c>
      <c r="C7" s="88"/>
      <c r="D7" s="88"/>
      <c r="E7" s="88"/>
      <c r="F7" s="88"/>
      <c r="G7" s="89"/>
      <c r="I7" s="81"/>
      <c r="J7" s="81"/>
    </row>
    <row r="8" spans="2:10" ht="15.75" thickBot="1" x14ac:dyDescent="0.3">
      <c r="B8" s="2">
        <v>1</v>
      </c>
      <c r="C8" s="84">
        <v>1250</v>
      </c>
      <c r="D8" s="85"/>
      <c r="E8" s="85"/>
      <c r="F8" s="85"/>
      <c r="G8" s="86"/>
    </row>
    <row r="9" spans="2:10" ht="15.75" thickBot="1" x14ac:dyDescent="0.3">
      <c r="B9" s="3">
        <v>1.1000000000000001</v>
      </c>
      <c r="C9" s="4" t="s">
        <v>20</v>
      </c>
      <c r="D9" s="5" t="s">
        <v>17</v>
      </c>
      <c r="E9" s="6">
        <v>1</v>
      </c>
      <c r="F9" s="70">
        <f>1000*$F$1</f>
        <v>3700</v>
      </c>
      <c r="G9" s="70">
        <f>E9*F9</f>
        <v>3700</v>
      </c>
      <c r="I9" s="102"/>
    </row>
    <row r="10" spans="2:10" ht="15.75" thickBot="1" x14ac:dyDescent="0.3">
      <c r="B10" s="3">
        <v>1.2</v>
      </c>
      <c r="C10" s="4" t="s">
        <v>21</v>
      </c>
      <c r="D10" s="5" t="s">
        <v>17</v>
      </c>
      <c r="E10" s="6">
        <v>1</v>
      </c>
      <c r="F10" s="70">
        <f>2500*$F$1</f>
        <v>9250</v>
      </c>
      <c r="G10" s="70">
        <f>E10*F10</f>
        <v>9250</v>
      </c>
      <c r="I10" s="102"/>
    </row>
    <row r="11" spans="2:10" ht="15.75" thickBot="1" x14ac:dyDescent="0.3">
      <c r="B11" s="17">
        <v>2</v>
      </c>
      <c r="C11" s="84" t="s">
        <v>18</v>
      </c>
      <c r="D11" s="85"/>
      <c r="E11" s="85"/>
      <c r="F11" s="85"/>
      <c r="G11" s="86"/>
    </row>
    <row r="12" spans="2:10" ht="90.75" thickBot="1" x14ac:dyDescent="0.3">
      <c r="B12" s="3">
        <v>2.0099999999999998</v>
      </c>
      <c r="C12" s="4" t="s">
        <v>19</v>
      </c>
      <c r="D12" s="5" t="s">
        <v>17</v>
      </c>
      <c r="E12" s="6">
        <v>1</v>
      </c>
      <c r="F12" s="70">
        <f>16175*$F$1</f>
        <v>59847.5</v>
      </c>
      <c r="G12" s="70">
        <f>E12*F12</f>
        <v>59847.5</v>
      </c>
      <c r="I12" s="102"/>
      <c r="J12" s="81"/>
    </row>
    <row r="13" spans="2:10" ht="135.75" thickBot="1" x14ac:dyDescent="0.3">
      <c r="B13" s="3">
        <v>2.02</v>
      </c>
      <c r="C13" s="4" t="s">
        <v>22</v>
      </c>
      <c r="D13" s="5" t="s">
        <v>17</v>
      </c>
      <c r="E13" s="6">
        <v>1</v>
      </c>
      <c r="F13" s="70">
        <f>16175*$F$1</f>
        <v>59847.5</v>
      </c>
      <c r="G13" s="70">
        <f>E13*F13</f>
        <v>59847.5</v>
      </c>
      <c r="I13" s="102"/>
      <c r="J13" s="81"/>
    </row>
    <row r="14" spans="2:10" ht="15.75" thickBot="1" x14ac:dyDescent="0.3">
      <c r="B14" s="17">
        <v>3</v>
      </c>
      <c r="C14" s="84" t="s">
        <v>23</v>
      </c>
      <c r="D14" s="85"/>
      <c r="E14" s="85"/>
      <c r="F14" s="85"/>
      <c r="G14" s="86"/>
      <c r="J14" s="81"/>
    </row>
    <row r="15" spans="2:10" ht="30.75" thickBot="1" x14ac:dyDescent="0.3">
      <c r="B15" s="3">
        <v>3.1</v>
      </c>
      <c r="C15" s="4" t="s">
        <v>24</v>
      </c>
      <c r="D15" s="5" t="s">
        <v>17</v>
      </c>
      <c r="E15" s="6">
        <v>1</v>
      </c>
      <c r="F15" s="70">
        <f>2588*$F$1</f>
        <v>9575.6</v>
      </c>
      <c r="G15" s="70">
        <f>E15*F15</f>
        <v>9575.6</v>
      </c>
      <c r="I15" s="102"/>
      <c r="J15" s="81"/>
    </row>
    <row r="16" spans="2:10" ht="30.75" thickBot="1" x14ac:dyDescent="0.3">
      <c r="B16" s="3">
        <v>3.2</v>
      </c>
      <c r="C16" s="4" t="s">
        <v>25</v>
      </c>
      <c r="D16" s="5" t="s">
        <v>17</v>
      </c>
      <c r="E16" s="6">
        <v>1</v>
      </c>
      <c r="F16" s="70">
        <f>8411*$F$1</f>
        <v>31120.7</v>
      </c>
      <c r="G16" s="70">
        <f t="shared" ref="G16:G22" si="0">E16*F16</f>
        <v>31120.7</v>
      </c>
      <c r="I16" s="102"/>
      <c r="J16" s="81"/>
    </row>
    <row r="17" spans="2:10" ht="45.75" thickBot="1" x14ac:dyDescent="0.3">
      <c r="B17" s="3">
        <v>3.3</v>
      </c>
      <c r="C17" s="4" t="s">
        <v>26</v>
      </c>
      <c r="D17" s="5" t="s">
        <v>17</v>
      </c>
      <c r="E17" s="6">
        <v>1</v>
      </c>
      <c r="F17" s="70">
        <f>3882*$F$1</f>
        <v>14363.400000000001</v>
      </c>
      <c r="G17" s="70">
        <f t="shared" si="0"/>
        <v>14363.400000000001</v>
      </c>
      <c r="I17" s="102"/>
      <c r="J17" s="81"/>
    </row>
    <row r="18" spans="2:10" ht="75.75" thickBot="1" x14ac:dyDescent="0.3">
      <c r="B18" s="3">
        <v>3.4</v>
      </c>
      <c r="C18" s="4" t="s">
        <v>27</v>
      </c>
      <c r="D18" s="5" t="s">
        <v>17</v>
      </c>
      <c r="E18" s="6">
        <v>1</v>
      </c>
      <c r="F18" s="70">
        <f>1294*$F$1</f>
        <v>4787.8</v>
      </c>
      <c r="G18" s="70">
        <f t="shared" si="0"/>
        <v>4787.8</v>
      </c>
      <c r="I18" s="102"/>
      <c r="J18" s="81"/>
    </row>
    <row r="19" spans="2:10" ht="45.75" thickBot="1" x14ac:dyDescent="0.3">
      <c r="B19" s="3">
        <v>3.5</v>
      </c>
      <c r="C19" s="4" t="s">
        <v>28</v>
      </c>
      <c r="D19" s="5" t="s">
        <v>17</v>
      </c>
      <c r="E19" s="6">
        <v>1</v>
      </c>
      <c r="F19" s="70">
        <f>6470*$F$1</f>
        <v>23939</v>
      </c>
      <c r="G19" s="70">
        <f t="shared" si="0"/>
        <v>23939</v>
      </c>
      <c r="I19" s="102"/>
      <c r="J19" s="81"/>
    </row>
    <row r="20" spans="2:10" ht="30.75" thickBot="1" x14ac:dyDescent="0.3">
      <c r="B20" s="3">
        <v>3.6</v>
      </c>
      <c r="C20" s="4" t="s">
        <v>29</v>
      </c>
      <c r="D20" s="5" t="s">
        <v>17</v>
      </c>
      <c r="E20" s="6">
        <v>1</v>
      </c>
      <c r="F20" s="70">
        <f>3235*$F$1</f>
        <v>11969.5</v>
      </c>
      <c r="G20" s="70">
        <f t="shared" si="0"/>
        <v>11969.5</v>
      </c>
      <c r="I20" s="102"/>
      <c r="J20" s="81"/>
    </row>
    <row r="21" spans="2:10" ht="45.75" thickBot="1" x14ac:dyDescent="0.3">
      <c r="B21" s="3">
        <v>3.7</v>
      </c>
      <c r="C21" s="4" t="s">
        <v>30</v>
      </c>
      <c r="D21" s="5" t="s">
        <v>17</v>
      </c>
      <c r="E21" s="6">
        <v>1</v>
      </c>
      <c r="F21" s="70">
        <f>12940*$F$1</f>
        <v>47878</v>
      </c>
      <c r="G21" s="70">
        <f t="shared" si="0"/>
        <v>47878</v>
      </c>
      <c r="I21" s="102"/>
      <c r="J21" s="81"/>
    </row>
    <row r="22" spans="2:10" ht="30.75" thickBot="1" x14ac:dyDescent="0.3">
      <c r="B22" s="3">
        <v>3.8</v>
      </c>
      <c r="C22" s="4" t="s">
        <v>64</v>
      </c>
      <c r="D22" s="5" t="s">
        <v>17</v>
      </c>
      <c r="E22" s="6">
        <v>1</v>
      </c>
      <c r="F22" s="70">
        <f>6470*$F$1</f>
        <v>23939</v>
      </c>
      <c r="G22" s="70">
        <f t="shared" si="0"/>
        <v>23939</v>
      </c>
      <c r="I22" s="102"/>
      <c r="J22" s="81"/>
    </row>
    <row r="23" spans="2:10" ht="15.75" thickBot="1" x14ac:dyDescent="0.3">
      <c r="B23" s="7" t="s">
        <v>9</v>
      </c>
      <c r="C23" s="8" t="s">
        <v>10</v>
      </c>
      <c r="D23" s="9"/>
      <c r="E23" s="10"/>
      <c r="F23" s="9"/>
      <c r="G23" s="82">
        <f>G9+G10+G12+G13+G15+G16+G17+G18+G19+G20+G21+G22</f>
        <v>300218</v>
      </c>
    </row>
    <row r="24" spans="2:10" ht="15.75" thickBot="1" x14ac:dyDescent="0.3">
      <c r="B24" s="11" t="s">
        <v>11</v>
      </c>
      <c r="C24" s="12" t="s">
        <v>68</v>
      </c>
      <c r="D24" s="5"/>
      <c r="E24" s="6"/>
      <c r="F24" s="13"/>
      <c r="G24" s="83">
        <f>G23*0.1</f>
        <v>30021.800000000003</v>
      </c>
    </row>
    <row r="25" spans="2:10" ht="15.75" thickBot="1" x14ac:dyDescent="0.3">
      <c r="B25" s="7" t="s">
        <v>12</v>
      </c>
      <c r="C25" s="8" t="s">
        <v>69</v>
      </c>
      <c r="D25" s="14"/>
      <c r="E25" s="15"/>
      <c r="F25" s="14"/>
      <c r="G25" s="82">
        <f>+SUM(G23:G24)</f>
        <v>330239.8</v>
      </c>
      <c r="I25" s="81"/>
    </row>
    <row r="26" spans="2:10" ht="15.75" thickBot="1" x14ac:dyDescent="0.3">
      <c r="B26" s="11" t="s">
        <v>13</v>
      </c>
      <c r="C26" s="12" t="s">
        <v>15</v>
      </c>
      <c r="D26" s="5"/>
      <c r="E26" s="6"/>
      <c r="F26" s="16">
        <v>0.18</v>
      </c>
      <c r="G26" s="83">
        <f>G25*F26</f>
        <v>59443.163999999997</v>
      </c>
    </row>
    <row r="27" spans="2:10" ht="15.75" thickBot="1" x14ac:dyDescent="0.3">
      <c r="B27" s="7" t="s">
        <v>14</v>
      </c>
      <c r="C27" s="8" t="s">
        <v>16</v>
      </c>
      <c r="D27" s="14"/>
      <c r="E27" s="15"/>
      <c r="F27" s="14"/>
      <c r="G27" s="82">
        <f>G25+G26</f>
        <v>389682.96399999998</v>
      </c>
    </row>
    <row r="33" spans="7:7" x14ac:dyDescent="0.25">
      <c r="G33" s="80"/>
    </row>
    <row r="34" spans="7:7" x14ac:dyDescent="0.25">
      <c r="G34" s="80"/>
    </row>
  </sheetData>
  <mergeCells count="12">
    <mergeCell ref="B7:G7"/>
    <mergeCell ref="C8:G8"/>
    <mergeCell ref="C11:G11"/>
    <mergeCell ref="C14:G14"/>
    <mergeCell ref="B2:B4"/>
    <mergeCell ref="C2:G2"/>
    <mergeCell ref="C3:G3"/>
    <mergeCell ref="C4:G4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2" workbookViewId="0">
      <selection activeCell="H41" sqref="H41"/>
    </sheetView>
  </sheetViews>
  <sheetFormatPr baseColWidth="10" defaultColWidth="9.140625" defaultRowHeight="12.75" x14ac:dyDescent="0.2"/>
  <cols>
    <col min="1" max="1" width="6.42578125" style="18" customWidth="1"/>
    <col min="2" max="2" width="17.42578125" style="18" customWidth="1"/>
    <col min="3" max="3" width="16.5703125" style="18" customWidth="1"/>
    <col min="4" max="4" width="11.5703125" style="18" customWidth="1"/>
    <col min="5" max="6" width="11.7109375" style="18" customWidth="1"/>
    <col min="7" max="7" width="11.7109375" style="19" customWidth="1"/>
    <col min="8" max="8" width="19.85546875" style="19" customWidth="1"/>
    <col min="9" max="16384" width="9.140625" style="18"/>
  </cols>
  <sheetData>
    <row r="1" spans="1:8" ht="30" customHeight="1" x14ac:dyDescent="0.2">
      <c r="A1" s="99"/>
      <c r="B1" s="99"/>
      <c r="C1" s="100" t="s">
        <v>31</v>
      </c>
      <c r="D1" s="100"/>
      <c r="E1" s="100"/>
      <c r="F1" s="100"/>
      <c r="G1" s="100"/>
      <c r="H1" s="101" t="s">
        <v>32</v>
      </c>
    </row>
    <row r="2" spans="1:8" ht="30" customHeight="1" thickBot="1" x14ac:dyDescent="0.25">
      <c r="A2" s="99"/>
      <c r="B2" s="99"/>
      <c r="C2" s="100" t="s">
        <v>56</v>
      </c>
      <c r="D2" s="100"/>
      <c r="E2" s="100"/>
      <c r="F2" s="100"/>
      <c r="G2" s="100"/>
      <c r="H2" s="101"/>
    </row>
    <row r="3" spans="1:8" x14ac:dyDescent="0.2">
      <c r="A3" s="26" t="s">
        <v>33</v>
      </c>
      <c r="B3" s="27"/>
      <c r="C3" s="28" t="s">
        <v>4</v>
      </c>
      <c r="D3" s="29"/>
      <c r="E3" s="30" t="s">
        <v>6</v>
      </c>
      <c r="F3" s="31" t="s">
        <v>6</v>
      </c>
      <c r="G3" s="32" t="s">
        <v>34</v>
      </c>
      <c r="H3" s="33" t="s">
        <v>35</v>
      </c>
    </row>
    <row r="4" spans="1:8" ht="13.5" thickBot="1" x14ac:dyDescent="0.25">
      <c r="A4" s="34"/>
      <c r="B4" s="35"/>
      <c r="C4" s="36" t="s">
        <v>36</v>
      </c>
      <c r="D4" s="37"/>
      <c r="E4" s="38" t="s">
        <v>37</v>
      </c>
      <c r="F4" s="39" t="s">
        <v>38</v>
      </c>
      <c r="G4" s="40" t="s">
        <v>39</v>
      </c>
      <c r="H4" s="41" t="s">
        <v>40</v>
      </c>
    </row>
    <row r="5" spans="1:8" x14ac:dyDescent="0.2">
      <c r="A5" s="42"/>
      <c r="B5" s="43"/>
      <c r="C5" s="43"/>
      <c r="D5" s="43"/>
      <c r="E5" s="44"/>
      <c r="F5" s="45"/>
      <c r="G5" s="46"/>
      <c r="H5" s="47"/>
    </row>
    <row r="6" spans="1:8" x14ac:dyDescent="0.2">
      <c r="A6" s="23"/>
      <c r="B6" s="48" t="s">
        <v>41</v>
      </c>
      <c r="C6" s="49"/>
      <c r="D6" s="49"/>
      <c r="E6" s="50"/>
      <c r="F6" s="51"/>
      <c r="G6" s="52"/>
      <c r="H6" s="53"/>
    </row>
    <row r="7" spans="1:8" ht="12" customHeight="1" x14ac:dyDescent="0.2">
      <c r="A7" s="23"/>
      <c r="B7" s="22"/>
      <c r="E7" s="50"/>
      <c r="F7" s="51"/>
      <c r="G7" s="52"/>
      <c r="H7" s="53"/>
    </row>
    <row r="8" spans="1:8" x14ac:dyDescent="0.2">
      <c r="A8" s="23">
        <v>1.1000000000000001</v>
      </c>
      <c r="B8" s="22" t="s">
        <v>42</v>
      </c>
      <c r="E8" s="79">
        <v>1</v>
      </c>
      <c r="F8" s="55">
        <v>1</v>
      </c>
      <c r="G8" s="71">
        <v>100</v>
      </c>
      <c r="H8" s="72">
        <f>+G8*F8*E8</f>
        <v>100</v>
      </c>
    </row>
    <row r="9" spans="1:8" x14ac:dyDescent="0.2">
      <c r="A9" s="23">
        <v>1.2</v>
      </c>
      <c r="B9" s="22" t="s">
        <v>57</v>
      </c>
      <c r="E9" s="79">
        <v>1</v>
      </c>
      <c r="F9" s="55">
        <v>1</v>
      </c>
      <c r="G9" s="71">
        <v>80</v>
      </c>
      <c r="H9" s="72">
        <f t="shared" ref="H9:H12" si="0">+G9*F9*E9</f>
        <v>80</v>
      </c>
    </row>
    <row r="10" spans="1:8" x14ac:dyDescent="0.2">
      <c r="A10" s="23">
        <v>1.3</v>
      </c>
      <c r="B10" s="22" t="s">
        <v>43</v>
      </c>
      <c r="E10" s="79"/>
      <c r="F10" s="55"/>
      <c r="G10" s="71"/>
      <c r="H10" s="72"/>
    </row>
    <row r="11" spans="1:8" x14ac:dyDescent="0.2">
      <c r="A11" s="23">
        <v>1.4</v>
      </c>
      <c r="B11" s="22" t="s">
        <v>44</v>
      </c>
      <c r="E11" s="79">
        <v>1</v>
      </c>
      <c r="F11" s="55">
        <v>1</v>
      </c>
      <c r="G11" s="71">
        <v>40</v>
      </c>
      <c r="H11" s="72">
        <f t="shared" si="0"/>
        <v>40</v>
      </c>
    </row>
    <row r="12" spans="1:8" x14ac:dyDescent="0.2">
      <c r="A12" s="23">
        <v>1.5</v>
      </c>
      <c r="B12" s="22" t="s">
        <v>65</v>
      </c>
      <c r="E12" s="79">
        <v>1</v>
      </c>
      <c r="F12" s="55">
        <v>1</v>
      </c>
      <c r="G12" s="71">
        <v>120</v>
      </c>
      <c r="H12" s="72">
        <f t="shared" si="0"/>
        <v>120</v>
      </c>
    </row>
    <row r="13" spans="1:8" x14ac:dyDescent="0.2">
      <c r="A13" s="23">
        <v>1.6</v>
      </c>
      <c r="B13" s="22" t="s">
        <v>66</v>
      </c>
      <c r="E13" s="79"/>
      <c r="F13" s="55"/>
      <c r="G13" s="71"/>
      <c r="H13" s="72"/>
    </row>
    <row r="14" spans="1:8" x14ac:dyDescent="0.2">
      <c r="A14" s="23">
        <v>1.7</v>
      </c>
      <c r="B14" s="22" t="s">
        <v>67</v>
      </c>
      <c r="E14" s="79"/>
      <c r="F14" s="55"/>
      <c r="G14" s="71"/>
      <c r="H14" s="72"/>
    </row>
    <row r="15" spans="1:8" ht="13.5" thickBot="1" x14ac:dyDescent="0.25">
      <c r="A15" s="23"/>
      <c r="B15" s="22"/>
      <c r="E15" s="54"/>
      <c r="F15" s="55"/>
      <c r="G15" s="56"/>
      <c r="H15" s="53"/>
    </row>
    <row r="16" spans="1:8" ht="13.5" thickTop="1" x14ac:dyDescent="0.2">
      <c r="A16" s="21"/>
      <c r="B16" s="22"/>
      <c r="E16" s="54"/>
      <c r="F16" s="55"/>
      <c r="G16" s="57" t="s">
        <v>45</v>
      </c>
      <c r="H16" s="73">
        <f>SUM(H8:H14)</f>
        <v>340</v>
      </c>
    </row>
    <row r="17" spans="1:8" x14ac:dyDescent="0.2">
      <c r="A17" s="21"/>
      <c r="B17" s="48"/>
      <c r="C17" s="49"/>
      <c r="D17" s="49"/>
      <c r="E17" s="54"/>
      <c r="F17" s="55"/>
      <c r="G17" s="52"/>
      <c r="H17" s="53"/>
    </row>
    <row r="18" spans="1:8" x14ac:dyDescent="0.2">
      <c r="A18" s="21"/>
      <c r="B18" s="48" t="s">
        <v>46</v>
      </c>
      <c r="E18" s="54"/>
      <c r="F18" s="55"/>
      <c r="G18" s="52"/>
      <c r="H18" s="53"/>
    </row>
    <row r="19" spans="1:8" ht="8.4499999999999993" customHeight="1" x14ac:dyDescent="0.2">
      <c r="A19" s="23"/>
      <c r="B19" s="22"/>
      <c r="E19" s="54"/>
      <c r="F19" s="55"/>
      <c r="G19" s="52"/>
      <c r="H19" s="53"/>
    </row>
    <row r="20" spans="1:8" x14ac:dyDescent="0.2">
      <c r="A20" s="23">
        <v>2.1</v>
      </c>
      <c r="B20" s="22" t="s">
        <v>47</v>
      </c>
      <c r="E20" s="54">
        <v>1</v>
      </c>
      <c r="F20" s="55">
        <v>1</v>
      </c>
      <c r="G20" s="71">
        <v>90</v>
      </c>
      <c r="H20" s="72">
        <f t="shared" ref="H20:H23" si="1">+G20*F20*E20</f>
        <v>90</v>
      </c>
    </row>
    <row r="21" spans="1:8" x14ac:dyDescent="0.2">
      <c r="A21" s="23">
        <v>2.2999999999999998</v>
      </c>
      <c r="B21" s="22" t="s">
        <v>58</v>
      </c>
      <c r="E21" s="54">
        <v>1</v>
      </c>
      <c r="F21" s="55">
        <v>1</v>
      </c>
      <c r="G21" s="71">
        <v>50</v>
      </c>
      <c r="H21" s="72">
        <f t="shared" si="1"/>
        <v>50</v>
      </c>
    </row>
    <row r="22" spans="1:8" x14ac:dyDescent="0.2">
      <c r="A22" s="23">
        <v>2.4</v>
      </c>
      <c r="B22" s="22" t="s">
        <v>59</v>
      </c>
      <c r="E22" s="54">
        <v>1</v>
      </c>
      <c r="F22" s="55">
        <v>1</v>
      </c>
      <c r="G22" s="71">
        <v>20</v>
      </c>
      <c r="H22" s="72">
        <f t="shared" si="1"/>
        <v>20</v>
      </c>
    </row>
    <row r="23" spans="1:8" x14ac:dyDescent="0.2">
      <c r="A23" s="23">
        <v>2.5</v>
      </c>
      <c r="B23" s="22" t="s">
        <v>48</v>
      </c>
      <c r="E23" s="54">
        <v>1</v>
      </c>
      <c r="F23" s="55">
        <v>1</v>
      </c>
      <c r="G23" s="71">
        <v>180</v>
      </c>
      <c r="H23" s="72">
        <f t="shared" si="1"/>
        <v>180</v>
      </c>
    </row>
    <row r="24" spans="1:8" x14ac:dyDescent="0.2">
      <c r="A24" s="23"/>
      <c r="B24" s="22"/>
      <c r="E24" s="54"/>
      <c r="F24" s="55"/>
      <c r="G24" s="58"/>
      <c r="H24" s="59"/>
    </row>
    <row r="25" spans="1:8" ht="3.6" customHeight="1" thickBot="1" x14ac:dyDescent="0.25">
      <c r="A25" s="23"/>
      <c r="B25" s="22"/>
      <c r="E25" s="54"/>
      <c r="F25" s="55"/>
      <c r="G25" s="56"/>
      <c r="H25" s="60"/>
    </row>
    <row r="26" spans="1:8" ht="13.5" thickTop="1" x14ac:dyDescent="0.2">
      <c r="A26" s="23"/>
      <c r="B26" s="22"/>
      <c r="E26" s="54"/>
      <c r="F26" s="55"/>
      <c r="G26" s="52"/>
      <c r="H26" s="53"/>
    </row>
    <row r="27" spans="1:8" x14ac:dyDescent="0.2">
      <c r="A27" s="23"/>
      <c r="B27" s="22"/>
      <c r="E27" s="54"/>
      <c r="F27" s="55"/>
      <c r="G27" s="57" t="s">
        <v>45</v>
      </c>
      <c r="H27" s="74">
        <f>SUM(H20:H23)</f>
        <v>340</v>
      </c>
    </row>
    <row r="28" spans="1:8" x14ac:dyDescent="0.2">
      <c r="A28" s="23"/>
      <c r="B28" s="48" t="s">
        <v>49</v>
      </c>
      <c r="E28" s="54"/>
      <c r="F28" s="55"/>
      <c r="G28" s="57"/>
      <c r="H28" s="61"/>
    </row>
    <row r="29" spans="1:8" ht="7.9" customHeight="1" x14ac:dyDescent="0.2">
      <c r="A29" s="23"/>
      <c r="B29" s="22"/>
      <c r="E29" s="54"/>
      <c r="F29" s="55"/>
      <c r="G29" s="57"/>
      <c r="H29" s="61"/>
    </row>
    <row r="30" spans="1:8" ht="15.6" customHeight="1" x14ac:dyDescent="0.2">
      <c r="A30" s="23">
        <v>3.1</v>
      </c>
      <c r="B30" s="22" t="s">
        <v>50</v>
      </c>
      <c r="E30" s="54">
        <f>SUM(E8:E15)</f>
        <v>4</v>
      </c>
      <c r="F30" s="55">
        <v>1</v>
      </c>
      <c r="G30" s="71">
        <v>40</v>
      </c>
      <c r="H30" s="75">
        <f t="shared" ref="H30:H35" si="2">+G30*F30*E30</f>
        <v>160</v>
      </c>
    </row>
    <row r="31" spans="1:8" ht="15.6" customHeight="1" x14ac:dyDescent="0.2">
      <c r="A31" s="23">
        <v>3.2</v>
      </c>
      <c r="B31" s="22" t="s">
        <v>60</v>
      </c>
      <c r="E31" s="54">
        <v>1</v>
      </c>
      <c r="F31" s="55">
        <v>1</v>
      </c>
      <c r="G31" s="71">
        <v>5</v>
      </c>
      <c r="H31" s="75">
        <f t="shared" si="2"/>
        <v>5</v>
      </c>
    </row>
    <row r="32" spans="1:8" ht="15.6" customHeight="1" x14ac:dyDescent="0.2">
      <c r="A32" s="23">
        <v>3.3</v>
      </c>
      <c r="B32" s="22" t="s">
        <v>61</v>
      </c>
      <c r="E32" s="54">
        <v>4</v>
      </c>
      <c r="F32" s="55">
        <v>1</v>
      </c>
      <c r="G32" s="71">
        <v>10</v>
      </c>
      <c r="H32" s="75">
        <f t="shared" si="2"/>
        <v>40</v>
      </c>
    </row>
    <row r="33" spans="1:8" ht="15.6" customHeight="1" x14ac:dyDescent="0.2">
      <c r="A33" s="23">
        <v>3.4</v>
      </c>
      <c r="B33" s="22" t="s">
        <v>62</v>
      </c>
      <c r="E33" s="54">
        <v>4</v>
      </c>
      <c r="F33" s="55">
        <v>1</v>
      </c>
      <c r="G33" s="71">
        <v>80</v>
      </c>
      <c r="H33" s="75">
        <f t="shared" si="2"/>
        <v>320</v>
      </c>
    </row>
    <row r="34" spans="1:8" x14ac:dyDescent="0.2">
      <c r="A34" s="23">
        <v>35</v>
      </c>
      <c r="B34" s="22" t="s">
        <v>51</v>
      </c>
      <c r="E34" s="54">
        <v>4</v>
      </c>
      <c r="F34" s="55">
        <v>1</v>
      </c>
      <c r="G34" s="71">
        <v>11</v>
      </c>
      <c r="H34" s="75">
        <f t="shared" si="2"/>
        <v>44</v>
      </c>
    </row>
    <row r="35" spans="1:8" x14ac:dyDescent="0.2">
      <c r="A35" s="23">
        <v>3.6</v>
      </c>
      <c r="B35" s="22" t="s">
        <v>52</v>
      </c>
      <c r="E35" s="54">
        <v>1</v>
      </c>
      <c r="F35" s="55">
        <v>1</v>
      </c>
      <c r="G35" s="71">
        <v>45</v>
      </c>
      <c r="H35" s="75">
        <f t="shared" si="2"/>
        <v>45</v>
      </c>
    </row>
    <row r="36" spans="1:8" ht="12.75" customHeight="1" thickBot="1" x14ac:dyDescent="0.25">
      <c r="A36" s="23"/>
      <c r="B36" s="22"/>
      <c r="E36" s="54"/>
      <c r="F36" s="55"/>
      <c r="G36" s="56"/>
      <c r="H36" s="60"/>
    </row>
    <row r="37" spans="1:8" ht="13.5" thickTop="1" x14ac:dyDescent="0.2">
      <c r="A37" s="21"/>
      <c r="B37" s="22"/>
      <c r="E37" s="54"/>
      <c r="F37" s="55"/>
      <c r="G37" s="57" t="s">
        <v>53</v>
      </c>
      <c r="H37" s="74">
        <f>SUM(H30:H35)</f>
        <v>614</v>
      </c>
    </row>
    <row r="38" spans="1:8" ht="13.5" thickBot="1" x14ac:dyDescent="0.25">
      <c r="A38" s="24"/>
      <c r="B38" s="25"/>
      <c r="C38" s="20"/>
      <c r="D38" s="20"/>
      <c r="E38" s="62"/>
      <c r="F38" s="63"/>
      <c r="G38" s="64"/>
      <c r="H38" s="65"/>
    </row>
    <row r="39" spans="1:8" ht="13.5" thickBot="1" x14ac:dyDescent="0.25">
      <c r="A39" s="66"/>
      <c r="B39" s="67" t="s">
        <v>63</v>
      </c>
      <c r="C39" s="68"/>
      <c r="D39" s="68"/>
      <c r="E39" s="68"/>
      <c r="F39" s="68" t="s">
        <v>54</v>
      </c>
      <c r="G39" s="69"/>
      <c r="H39" s="76">
        <f>H16+H27+H37</f>
        <v>1294</v>
      </c>
    </row>
    <row r="40" spans="1:8" ht="13.5" thickTop="1" x14ac:dyDescent="0.2"/>
  </sheetData>
  <mergeCells count="4">
    <mergeCell ref="A1:B2"/>
    <mergeCell ref="C1:G1"/>
    <mergeCell ref="H1:H2"/>
    <mergeCell ref="C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PPTO $</vt:lpstr>
      <vt:lpstr>PPTO S.</vt:lpstr>
      <vt:lpstr>P.U.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Ximena Peña</cp:lastModifiedBy>
  <cp:lastPrinted>2022-04-03T22:32:06Z</cp:lastPrinted>
  <dcterms:created xsi:type="dcterms:W3CDTF">2022-03-13T14:20:33Z</dcterms:created>
  <dcterms:modified xsi:type="dcterms:W3CDTF">2022-04-06T21:51:11Z</dcterms:modified>
</cp:coreProperties>
</file>