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CIA\Downloads\"/>
    </mc:Choice>
  </mc:AlternateContent>
  <xr:revisionPtr revIDLastSave="0" documentId="8_{A0CD4358-A06B-462D-8C5D-3910E3336B78}" xr6:coauthVersionLast="47" xr6:coauthVersionMax="47" xr10:uidLastSave="{00000000-0000-0000-0000-000000000000}"/>
  <bookViews>
    <workbookView xWindow="7524" yWindow="3072" windowWidth="9492" windowHeight="10560" xr2:uid="{7E351273-80E8-43C9-9E0E-060E26C08AF0}"/>
  </bookViews>
  <sheets>
    <sheet name="Anexo 2 (2)" sheetId="8" r:id="rId1"/>
    <sheet name="Hoja1 (2)" sheetId="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_xlnm.Print_Area" localSheetId="0">'Anexo 2 (2)'!$A$1:$I$53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  <definedName name="XXX">[4]OC215!#REF!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" i="8" l="1"/>
  <c r="H27" i="8"/>
  <c r="H24" i="8"/>
  <c r="H23" i="8"/>
  <c r="I23" i="8" s="1"/>
  <c r="H22" i="8"/>
  <c r="H20" i="8"/>
  <c r="I20" i="8" s="1"/>
  <c r="H19" i="8"/>
  <c r="I19" i="8" s="1"/>
  <c r="H18" i="8"/>
  <c r="I18" i="8" s="1"/>
  <c r="H17" i="8"/>
  <c r="H10" i="8"/>
  <c r="H9" i="8"/>
  <c r="I9" i="8" s="1"/>
  <c r="H12" i="8"/>
  <c r="H13" i="8"/>
  <c r="H15" i="8"/>
  <c r="I15" i="8" s="1"/>
  <c r="H14" i="8"/>
  <c r="I14" i="8" s="1"/>
  <c r="I13" i="8"/>
  <c r="I27" i="8"/>
  <c r="I28" i="8"/>
  <c r="I12" i="8"/>
  <c r="I24" i="8"/>
  <c r="I22" i="8"/>
  <c r="I17" i="8"/>
  <c r="I10" i="8"/>
  <c r="I29" i="8" l="1"/>
  <c r="H30" i="8"/>
  <c r="I7" i="8" l="1"/>
  <c r="T18" i="7" l="1"/>
  <c r="T17" i="7"/>
  <c r="T16" i="7"/>
  <c r="T15" i="7"/>
  <c r="T14" i="7"/>
  <c r="T13" i="7"/>
  <c r="T12" i="7"/>
  <c r="T11" i="7"/>
  <c r="T10" i="7"/>
  <c r="T9" i="7"/>
  <c r="T8" i="7"/>
  <c r="T7" i="7"/>
  <c r="T6" i="7"/>
  <c r="I30" i="8" l="1"/>
  <c r="I34" i="8" s="1"/>
  <c r="I31" i="8" l="1"/>
  <c r="I32" i="8" s="1"/>
  <c r="H31" i="8" l="1"/>
  <c r="H34" i="8"/>
  <c r="H32" i="8" l="1"/>
</calcChain>
</file>

<file path=xl/sharedStrings.xml><?xml version="1.0" encoding="utf-8"?>
<sst xmlns="http://schemas.openxmlformats.org/spreadsheetml/2006/main" count="90" uniqueCount="65">
  <si>
    <t>Item</t>
  </si>
  <si>
    <t>Descripción</t>
  </si>
  <si>
    <t>CANT. 
UNIDADES</t>
  </si>
  <si>
    <t>REMUNERACIÓN</t>
  </si>
  <si>
    <t>Asignación Familiar 1</t>
  </si>
  <si>
    <t>BENEFICIOS SOCIALES Y/O LABORALES</t>
  </si>
  <si>
    <t>Compensación por Tiempo de Servicios (CTS- 50%)</t>
  </si>
  <si>
    <t>COSTO OPERACIONES</t>
  </si>
  <si>
    <t>Descansero</t>
  </si>
  <si>
    <t>Provision Anual de examen medico ocupacional de trabajador</t>
  </si>
  <si>
    <t>Seguro vida ley</t>
  </si>
  <si>
    <t>Seguro complementario de trabajo de riesgo SCTR (Salud y Pensión)</t>
  </si>
  <si>
    <t>Provision de EPPS</t>
  </si>
  <si>
    <t>Supervisor</t>
  </si>
  <si>
    <t>Cochera</t>
  </si>
  <si>
    <t>Carta fianza 10% Contrato.</t>
  </si>
  <si>
    <t>Póliza de Responsabilidad Civil General Extracontractual, cruzada y patronal.</t>
  </si>
  <si>
    <t>Responsabilidad Civil Vehícular.</t>
  </si>
  <si>
    <t>Sub Total</t>
  </si>
  <si>
    <t>IGV</t>
  </si>
  <si>
    <t>Total</t>
  </si>
  <si>
    <t>* Moneda Soles (no incluye IGV)</t>
  </si>
  <si>
    <t>Consideraciones:</t>
  </si>
  <si>
    <t xml:space="preserve"> según lo indicado en el TDR, a todo costo (incluye combustible, conductor y mantenimiento).</t>
  </si>
  <si>
    <t>RAZÓN SOCIAL:</t>
  </si>
  <si>
    <t>RUC:</t>
  </si>
  <si>
    <t>FECHA:</t>
  </si>
  <si>
    <t>CONDICIONES DE PAGO:</t>
  </si>
  <si>
    <t>VIGENCIA DE PROPUESTA:</t>
  </si>
  <si>
    <t>Costo x Dia</t>
  </si>
  <si>
    <t>U.M.</t>
  </si>
  <si>
    <t>CANT. 
DIAS</t>
  </si>
  <si>
    <t xml:space="preserve">MES
</t>
  </si>
  <si>
    <t>PLANILLA DE COSTO
SERVICIO DE TRANSPORTE DE PERSONAL 
(CAMIONETA + CONDUCTOR + COMBUSTIBLE +MOVILIZACION+DESMOVILIZACION A TODO COSTO)</t>
  </si>
  <si>
    <t>Sueldo Basico 1 (trabajador de L - D)</t>
  </si>
  <si>
    <t>Gratificaciones (%) (trabajador de L - D)</t>
  </si>
  <si>
    <t>Aporte de EsSalud (9%) (trabajador de L - D)</t>
  </si>
  <si>
    <t>Vacaciones por Trabajador (trabajador de L - D)</t>
  </si>
  <si>
    <t>Prueba Covid-19 (NO APLICA)</t>
  </si>
  <si>
    <t>TOTAL</t>
  </si>
  <si>
    <t>GASTOS FINANCIEROS</t>
  </si>
  <si>
    <t>(L - D) = Lunes - Domingo</t>
  </si>
  <si>
    <r>
      <t xml:space="preserve">Servicio de Transporte de Personal  </t>
    </r>
    <r>
      <rPr>
        <b/>
        <sz val="12"/>
        <color rgb="FF000000"/>
        <rFont val="Calibri"/>
        <family val="2"/>
        <scheme val="minor"/>
      </rPr>
      <t>X 12 MESES</t>
    </r>
    <r>
      <rPr>
        <b/>
        <sz val="10"/>
        <color indexed="8"/>
        <rFont val="Calibri"/>
        <family val="2"/>
        <scheme val="minor"/>
      </rPr>
      <t xml:space="preserve">
Vehículo Camioneta Pick Up 4 x 4
Año de fabricación: Desde el año 2020 en adelante y menor a 80,000 km</t>
    </r>
  </si>
  <si>
    <t xml:space="preserve">DIA
</t>
  </si>
  <si>
    <t>Areas Transversales</t>
  </si>
  <si>
    <t>Quebrada Corrales</t>
  </si>
  <si>
    <t>Quebrada La Jardina</t>
  </si>
  <si>
    <t>Quebrada Cabuyal</t>
  </si>
  <si>
    <t>Rio Tumbes</t>
  </si>
  <si>
    <t>MES</t>
  </si>
  <si>
    <t>Dirección de Proyecto</t>
  </si>
  <si>
    <t>Gerencia de Construcción</t>
  </si>
  <si>
    <t>Diseño</t>
  </si>
  <si>
    <t>Topografía</t>
  </si>
  <si>
    <t>Social</t>
  </si>
  <si>
    <t>Interferencias Arqueología</t>
  </si>
  <si>
    <t>Construcción</t>
  </si>
  <si>
    <t>Ssoma</t>
  </si>
  <si>
    <t>Calidad</t>
  </si>
  <si>
    <t xml:space="preserve"> camioneta/mes</t>
  </si>
  <si>
    <t>Firma</t>
  </si>
  <si>
    <t>SL &amp; J REPRESENTACIONES Y SERVICIOS GENERALES E.I.R.L.</t>
  </si>
  <si>
    <t>credito 60 días depues emitida factura</t>
  </si>
  <si>
    <t>COSTO DE COMBUSTIBLE (&lt;= 200 Km/diario)</t>
  </si>
  <si>
    <t>30 días despues de 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</si>
</sst>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S/&quot;\ #,##0.00;[Red]\-&quot;S/&quot;\ #,##0.00"/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166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7" fillId="2" borderId="1" xfId="2" applyNumberFormat="1" applyFont="1" applyFill="1" applyBorder="1" applyAlignment="1">
      <alignment horizontal="center" vertical="center"/>
    </xf>
    <xf numFmtId="164" fontId="7" fillId="2" borderId="1" xfId="2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43" fontId="2" fillId="0" borderId="0" xfId="0" applyNumberFormat="1" applyFont="1" applyAlignment="1">
      <alignment vertical="center"/>
    </xf>
    <xf numFmtId="0" fontId="2" fillId="5" borderId="0" xfId="0" applyFont="1" applyFill="1" applyAlignment="1">
      <alignment vertical="center"/>
    </xf>
    <xf numFmtId="164" fontId="2" fillId="0" borderId="0" xfId="2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165" fontId="9" fillId="5" borderId="0" xfId="2" applyNumberFormat="1" applyFont="1" applyFill="1" applyBorder="1" applyAlignment="1">
      <alignment horizontal="center" vertical="center"/>
    </xf>
    <xf numFmtId="164" fontId="9" fillId="5" borderId="0" xfId="2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3" applyFont="1" applyFill="1" applyBorder="1" applyAlignment="1">
      <alignment vertical="center"/>
    </xf>
    <xf numFmtId="0" fontId="10" fillId="2" borderId="2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13" fillId="5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7" fontId="0" fillId="0" borderId="1" xfId="0" applyNumberFormat="1" applyBorder="1"/>
    <xf numFmtId="43" fontId="0" fillId="6" borderId="1" xfId="4" applyFont="1" applyFill="1" applyBorder="1" applyAlignment="1">
      <alignment horizontal="center"/>
    </xf>
    <xf numFmtId="43" fontId="0" fillId="6" borderId="1" xfId="4" applyFont="1" applyFill="1" applyBorder="1"/>
    <xf numFmtId="43" fontId="0" fillId="7" borderId="1" xfId="4" applyFont="1" applyFill="1" applyBorder="1"/>
    <xf numFmtId="43" fontId="0" fillId="8" borderId="1" xfId="4" applyFont="1" applyFill="1" applyBorder="1"/>
    <xf numFmtId="43" fontId="0" fillId="9" borderId="1" xfId="4" applyFont="1" applyFill="1" applyBorder="1"/>
    <xf numFmtId="43" fontId="0" fillId="10" borderId="1" xfId="4" applyFont="1" applyFill="1" applyBorder="1"/>
    <xf numFmtId="43" fontId="0" fillId="0" borderId="1" xfId="0" applyNumberFormat="1" applyBorder="1"/>
    <xf numFmtId="0" fontId="0" fillId="0" borderId="0" xfId="0" applyAlignment="1">
      <alignment horizontal="center"/>
    </xf>
    <xf numFmtId="43" fontId="0" fillId="10" borderId="0" xfId="4" applyFont="1" applyFill="1" applyBorder="1"/>
    <xf numFmtId="43" fontId="0" fillId="0" borderId="0" xfId="0" applyNumberForma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44" fontId="10" fillId="11" borderId="8" xfId="3" applyFont="1" applyFill="1" applyBorder="1" applyAlignment="1">
      <alignment vertical="center"/>
    </xf>
    <xf numFmtId="44" fontId="10" fillId="11" borderId="7" xfId="3" applyFont="1" applyFill="1" applyBorder="1" applyAlignment="1">
      <alignment vertical="center"/>
    </xf>
    <xf numFmtId="43" fontId="15" fillId="12" borderId="0" xfId="0" applyNumberFormat="1" applyFont="1" applyFill="1" applyAlignment="1">
      <alignment vertical="center"/>
    </xf>
    <xf numFmtId="8" fontId="2" fillId="0" borderId="0" xfId="0" applyNumberFormat="1" applyFont="1" applyAlignment="1">
      <alignment vertical="center"/>
    </xf>
    <xf numFmtId="4" fontId="16" fillId="0" borderId="0" xfId="0" applyNumberFormat="1" applyFont="1"/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</cellXfs>
  <cellStyles count="7">
    <cellStyle name="Millares" xfId="2" builtinId="3"/>
    <cellStyle name="Millares 2" xfId="4" xr:uid="{47AFD165-ADF9-462B-A8E4-925D9CCDC570}"/>
    <cellStyle name="Millares 3" xfId="6" xr:uid="{B1ECB408-B5EB-4085-8F4F-11070AF75D73}"/>
    <cellStyle name="Moneda" xfId="3" builtinId="4"/>
    <cellStyle name="Normal" xfId="0" builtinId="0"/>
    <cellStyle name="Normal 10 3" xfId="5" xr:uid="{515AFB99-6777-4E18-967F-ABE6138FE407}"/>
    <cellStyle name="Normal 7" xfId="1" xr:uid="{BEB1B2D9-E484-4757-B9AF-6754319CA0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152400</xdr:colOff>
      <xdr:row>42</xdr:row>
      <xdr:rowOff>42332</xdr:rowOff>
    </xdr:from>
    <xdr:to>
      <xdr:col>10</xdr:col>
      <xdr:colOff>526126</xdr:colOff>
      <xdr:row>47</xdr:row>
      <xdr:rowOff>152399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A70973-9102-4662-8A33-26018300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7533" y="11260665"/>
          <a:ext cx="2685126" cy="999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283A-3D08-4851-828F-4AC001777CB2}">
  <sheetPr>
    <pageSetUpPr fitToPage="1"/>
  </sheetPr>
  <dimension ref="B1:P58"/>
  <sheetViews>
    <sheetView showGridLines="0" tabSelected="1" topLeftCell="E29" zoomScale="90" zoomScaleNormal="90" zoomScaleSheetLayoutView="100" zoomScalePageLayoutView="40" workbookViewId="0">
      <selection activeCell="J53" sqref="J53"/>
    </sheetView>
  </sheetViews>
  <sheetFormatPr baseColWidth="10" defaultColWidth="11.44140625" defaultRowHeight="13.8" x14ac:dyDescent="0.3"/>
  <cols>
    <col min="1" max="1" width="2.44140625" style="1" customWidth="1"/>
    <col min="2" max="3" width="5.6640625" style="1" customWidth="1"/>
    <col min="4" max="4" width="58.6640625" style="1" customWidth="1"/>
    <col min="5" max="5" width="9.109375" style="1" customWidth="1"/>
    <col min="6" max="7" width="12" style="5" customWidth="1"/>
    <col min="8" max="8" width="18" style="1" bestFit="1" customWidth="1"/>
    <col min="9" max="9" width="22.21875" style="1" customWidth="1"/>
    <col min="10" max="12" width="11.44140625" style="1"/>
    <col min="13" max="13" width="12.44140625" style="1" bestFit="1" customWidth="1"/>
    <col min="14" max="15" width="11.44140625" style="1"/>
    <col min="16" max="16" width="17.109375" style="1" customWidth="1"/>
    <col min="17" max="16384" width="11.44140625" style="1"/>
  </cols>
  <sheetData>
    <row r="1" spans="2:16" x14ac:dyDescent="0.3">
      <c r="B1" s="2"/>
      <c r="C1" s="2"/>
      <c r="D1" s="2"/>
      <c r="E1" s="2"/>
      <c r="F1" s="3"/>
      <c r="G1" s="3"/>
      <c r="H1" s="2"/>
      <c r="I1" s="2"/>
    </row>
    <row r="2" spans="2:16" ht="55.95" customHeight="1" x14ac:dyDescent="0.3">
      <c r="B2" s="55" t="s">
        <v>33</v>
      </c>
      <c r="C2" s="56"/>
      <c r="D2" s="56"/>
      <c r="E2" s="56"/>
      <c r="F2" s="56"/>
      <c r="G2" s="56"/>
      <c r="H2" s="56"/>
      <c r="I2" s="57"/>
    </row>
    <row r="3" spans="2:16" x14ac:dyDescent="0.3">
      <c r="B3" s="4"/>
      <c r="C3" s="4"/>
    </row>
    <row r="4" spans="2:16" x14ac:dyDescent="0.3">
      <c r="B4" s="58" t="s">
        <v>0</v>
      </c>
      <c r="C4" s="59"/>
      <c r="D4" s="58" t="s">
        <v>1</v>
      </c>
      <c r="E4" s="58" t="s">
        <v>30</v>
      </c>
      <c r="F4" s="61" t="s">
        <v>31</v>
      </c>
      <c r="G4" s="61" t="s">
        <v>2</v>
      </c>
      <c r="H4" s="58" t="s">
        <v>29</v>
      </c>
      <c r="I4" s="58" t="s">
        <v>39</v>
      </c>
    </row>
    <row r="5" spans="2:16" x14ac:dyDescent="0.3">
      <c r="B5" s="58"/>
      <c r="C5" s="60"/>
      <c r="D5" s="58"/>
      <c r="E5" s="58"/>
      <c r="F5" s="58"/>
      <c r="G5" s="58"/>
      <c r="H5" s="58"/>
      <c r="I5" s="58"/>
    </row>
    <row r="6" spans="2:16" x14ac:dyDescent="0.3">
      <c r="B6" s="48">
        <v>1</v>
      </c>
      <c r="C6" s="48"/>
      <c r="D6" s="48"/>
      <c r="E6" s="48"/>
      <c r="F6" s="48"/>
      <c r="G6" s="48"/>
      <c r="H6" s="48"/>
      <c r="I6" s="48"/>
    </row>
    <row r="7" spans="2:16" ht="45" customHeight="1" x14ac:dyDescent="0.3">
      <c r="B7" s="24">
        <v>1</v>
      </c>
      <c r="C7" s="25"/>
      <c r="D7" s="25" t="s">
        <v>42</v>
      </c>
      <c r="E7" s="21" t="s">
        <v>43</v>
      </c>
      <c r="F7" s="7">
        <v>30</v>
      </c>
      <c r="G7" s="7">
        <v>134</v>
      </c>
      <c r="H7" s="8">
        <v>190</v>
      </c>
      <c r="I7" s="22">
        <f>F7*G7*H7</f>
        <v>763800</v>
      </c>
      <c r="M7" s="11"/>
    </row>
    <row r="8" spans="2:16" x14ac:dyDescent="0.3">
      <c r="B8" s="6"/>
      <c r="C8" s="24">
        <v>1.1000000000000001</v>
      </c>
      <c r="D8" s="9" t="s">
        <v>3</v>
      </c>
      <c r="E8" s="6"/>
      <c r="F8" s="7"/>
      <c r="G8" s="7"/>
      <c r="H8" s="8"/>
      <c r="I8" s="8"/>
    </row>
    <row r="9" spans="2:16" ht="27.6" x14ac:dyDescent="0.3">
      <c r="B9" s="6"/>
      <c r="C9" s="24"/>
      <c r="D9" s="10" t="s">
        <v>34</v>
      </c>
      <c r="E9" s="21" t="s">
        <v>32</v>
      </c>
      <c r="F9" s="7">
        <v>30</v>
      </c>
      <c r="G9" s="7">
        <v>134</v>
      </c>
      <c r="H9" s="8">
        <f>2000/F9</f>
        <v>66.666666666666671</v>
      </c>
      <c r="I9" s="8">
        <f>H9*G9*F9</f>
        <v>268000</v>
      </c>
      <c r="J9" s="11"/>
      <c r="K9" s="11"/>
      <c r="M9" s="11"/>
    </row>
    <row r="10" spans="2:16" ht="27.6" x14ac:dyDescent="0.3">
      <c r="B10" s="6"/>
      <c r="C10" s="24"/>
      <c r="D10" s="10" t="s">
        <v>4</v>
      </c>
      <c r="E10" s="21" t="s">
        <v>32</v>
      </c>
      <c r="F10" s="7">
        <v>30</v>
      </c>
      <c r="G10" s="7">
        <v>134</v>
      </c>
      <c r="H10" s="8">
        <f>102.5/F10</f>
        <v>3.4166666666666665</v>
      </c>
      <c r="I10" s="8">
        <f>H10*G10*F10</f>
        <v>13735</v>
      </c>
      <c r="J10" s="11"/>
      <c r="K10" s="11"/>
      <c r="M10" s="11"/>
    </row>
    <row r="11" spans="2:16" x14ac:dyDescent="0.3">
      <c r="B11" s="6"/>
      <c r="C11" s="24">
        <v>1.2</v>
      </c>
      <c r="D11" s="9" t="s">
        <v>5</v>
      </c>
      <c r="E11" s="6"/>
      <c r="F11" s="7"/>
      <c r="G11" s="7"/>
      <c r="H11" s="8"/>
      <c r="I11" s="8"/>
      <c r="J11" s="11"/>
      <c r="K11" s="11"/>
      <c r="M11" s="11"/>
      <c r="P11" s="52"/>
    </row>
    <row r="12" spans="2:16" ht="27.6" x14ac:dyDescent="0.2">
      <c r="B12" s="6"/>
      <c r="C12" s="24"/>
      <c r="D12" s="10" t="s">
        <v>35</v>
      </c>
      <c r="E12" s="21" t="s">
        <v>32</v>
      </c>
      <c r="F12" s="7">
        <v>30</v>
      </c>
      <c r="G12" s="7">
        <v>134</v>
      </c>
      <c r="H12" s="8">
        <f>(2000/6)/F12</f>
        <v>11.111111111111111</v>
      </c>
      <c r="I12" s="8">
        <f>H12*G12*F12</f>
        <v>44666.666666666664</v>
      </c>
      <c r="J12" s="11"/>
      <c r="K12" s="11"/>
      <c r="L12" s="11"/>
      <c r="M12" s="11"/>
      <c r="P12" s="53"/>
    </row>
    <row r="13" spans="2:16" ht="27.6" x14ac:dyDescent="0.3">
      <c r="B13" s="6"/>
      <c r="C13" s="24"/>
      <c r="D13" s="10" t="s">
        <v>36</v>
      </c>
      <c r="E13" s="21" t="s">
        <v>32</v>
      </c>
      <c r="F13" s="7">
        <v>30</v>
      </c>
      <c r="G13" s="7">
        <v>134</v>
      </c>
      <c r="H13" s="8">
        <f>(2000*0.09)/F13</f>
        <v>6</v>
      </c>
      <c r="I13" s="8">
        <f>H13*G13*F13</f>
        <v>24120</v>
      </c>
      <c r="J13" s="11"/>
      <c r="K13" s="11"/>
      <c r="M13" s="11"/>
      <c r="P13" s="52"/>
    </row>
    <row r="14" spans="2:16" ht="27.6" x14ac:dyDescent="0.3">
      <c r="B14" s="6"/>
      <c r="C14" s="24"/>
      <c r="D14" s="10" t="s">
        <v>37</v>
      </c>
      <c r="E14" s="21" t="s">
        <v>32</v>
      </c>
      <c r="F14" s="7">
        <v>30</v>
      </c>
      <c r="G14" s="7">
        <v>134</v>
      </c>
      <c r="H14" s="8">
        <f>(2000/12)/F14</f>
        <v>5.5555555555555554</v>
      </c>
      <c r="I14" s="8">
        <f t="shared" ref="I14:I15" si="0">H14*G14*F14</f>
        <v>22333.333333333332</v>
      </c>
      <c r="J14" s="11"/>
      <c r="K14" s="11"/>
      <c r="M14" s="11"/>
    </row>
    <row r="15" spans="2:16" ht="27.6" x14ac:dyDescent="0.3">
      <c r="B15" s="6"/>
      <c r="C15" s="24"/>
      <c r="D15" s="10" t="s">
        <v>6</v>
      </c>
      <c r="E15" s="21" t="s">
        <v>32</v>
      </c>
      <c r="F15" s="7">
        <v>30</v>
      </c>
      <c r="G15" s="7">
        <v>134</v>
      </c>
      <c r="H15" s="8">
        <f>(2000/12)/F15</f>
        <v>5.5555555555555554</v>
      </c>
      <c r="I15" s="8">
        <f t="shared" si="0"/>
        <v>22333.333333333332</v>
      </c>
      <c r="J15" s="11"/>
      <c r="K15" s="11"/>
      <c r="M15" s="11"/>
    </row>
    <row r="16" spans="2:16" x14ac:dyDescent="0.3">
      <c r="B16" s="6"/>
      <c r="C16" s="24">
        <v>1.3</v>
      </c>
      <c r="D16" s="9" t="s">
        <v>7</v>
      </c>
      <c r="E16" s="6"/>
      <c r="F16" s="7"/>
      <c r="G16" s="7"/>
      <c r="H16" s="8"/>
      <c r="I16" s="8"/>
      <c r="J16" s="11"/>
      <c r="M16" s="11"/>
    </row>
    <row r="17" spans="2:15" ht="27.6" x14ac:dyDescent="0.3">
      <c r="B17" s="6"/>
      <c r="C17" s="6"/>
      <c r="D17" s="10" t="s">
        <v>8</v>
      </c>
      <c r="E17" s="21" t="s">
        <v>32</v>
      </c>
      <c r="F17" s="7">
        <v>30</v>
      </c>
      <c r="G17" s="7">
        <v>134</v>
      </c>
      <c r="H17" s="8">
        <f>(((2790+102.5)*1.35)/6)/30</f>
        <v>21.693750000000005</v>
      </c>
      <c r="I17" s="8">
        <f>H17*G17*F17</f>
        <v>87208.875000000015</v>
      </c>
      <c r="J17" s="11"/>
      <c r="M17" s="11"/>
    </row>
    <row r="18" spans="2:15" ht="27.6" x14ac:dyDescent="0.3">
      <c r="B18" s="6"/>
      <c r="C18" s="6"/>
      <c r="D18" s="10" t="s">
        <v>9</v>
      </c>
      <c r="E18" s="21" t="s">
        <v>32</v>
      </c>
      <c r="F18" s="7">
        <v>30</v>
      </c>
      <c r="G18" s="7">
        <v>134</v>
      </c>
      <c r="H18" s="8">
        <f>1200/12/F18</f>
        <v>3.3333333333333335</v>
      </c>
      <c r="I18" s="8">
        <f>H18*G18*F18</f>
        <v>13400</v>
      </c>
      <c r="J18" s="11"/>
      <c r="M18" s="11"/>
    </row>
    <row r="19" spans="2:15" ht="27.6" x14ac:dyDescent="0.3">
      <c r="B19" s="6"/>
      <c r="C19" s="6"/>
      <c r="D19" s="10" t="s">
        <v>10</v>
      </c>
      <c r="E19" s="21" t="s">
        <v>32</v>
      </c>
      <c r="F19" s="7">
        <v>30</v>
      </c>
      <c r="G19" s="7">
        <v>134</v>
      </c>
      <c r="H19" s="8">
        <f>2000*0.01/F19</f>
        <v>0.66666666666666663</v>
      </c>
      <c r="I19" s="8">
        <f>H19*G19*F19</f>
        <v>2680</v>
      </c>
      <c r="J19" s="11"/>
      <c r="K19" s="11"/>
      <c r="M19" s="11"/>
    </row>
    <row r="20" spans="2:15" ht="27.6" x14ac:dyDescent="0.3">
      <c r="B20" s="6"/>
      <c r="C20" s="6"/>
      <c r="D20" s="10" t="s">
        <v>11</v>
      </c>
      <c r="E20" s="21" t="s">
        <v>32</v>
      </c>
      <c r="F20" s="7">
        <v>30</v>
      </c>
      <c r="G20" s="7">
        <v>134</v>
      </c>
      <c r="H20" s="8">
        <f>2000*0.018/F20</f>
        <v>1.2</v>
      </c>
      <c r="I20" s="8">
        <f>H20*G20*F20</f>
        <v>4823.9999999999991</v>
      </c>
      <c r="J20" s="11"/>
      <c r="K20" s="11"/>
      <c r="M20" s="11"/>
    </row>
    <row r="21" spans="2:15" x14ac:dyDescent="0.3">
      <c r="B21" s="6"/>
      <c r="C21" s="6"/>
      <c r="D21" s="10" t="s">
        <v>38</v>
      </c>
      <c r="E21" s="21"/>
      <c r="F21" s="7"/>
      <c r="G21" s="7"/>
      <c r="H21" s="8"/>
      <c r="I21" s="8"/>
      <c r="J21" s="11"/>
      <c r="K21" s="11"/>
      <c r="L21" s="12"/>
      <c r="M21" s="11"/>
      <c r="N21" s="12"/>
      <c r="O21" s="12"/>
    </row>
    <row r="22" spans="2:15" ht="27.6" x14ac:dyDescent="0.3">
      <c r="B22" s="6"/>
      <c r="C22" s="6"/>
      <c r="D22" s="10" t="s">
        <v>12</v>
      </c>
      <c r="E22" s="21" t="s">
        <v>32</v>
      </c>
      <c r="F22" s="7">
        <v>30</v>
      </c>
      <c r="G22" s="7">
        <v>134</v>
      </c>
      <c r="H22" s="8">
        <f>33.33/F22</f>
        <v>1.111</v>
      </c>
      <c r="I22" s="8">
        <f t="shared" ref="I22:I23" si="1">H22*G22*F22</f>
        <v>4466.22</v>
      </c>
      <c r="J22" s="11"/>
      <c r="K22" s="11"/>
      <c r="M22" s="11"/>
    </row>
    <row r="23" spans="2:15" ht="27.6" x14ac:dyDescent="0.3">
      <c r="B23" s="6"/>
      <c r="C23" s="6"/>
      <c r="D23" s="10" t="s">
        <v>13</v>
      </c>
      <c r="E23" s="21" t="s">
        <v>32</v>
      </c>
      <c r="F23" s="7">
        <v>30</v>
      </c>
      <c r="G23" s="7">
        <v>134</v>
      </c>
      <c r="H23" s="8">
        <f>((2790+102.5)*1.35)/10/F23</f>
        <v>13.016250000000003</v>
      </c>
      <c r="I23" s="8">
        <f t="shared" si="1"/>
        <v>52325.325000000012</v>
      </c>
      <c r="J23" s="11"/>
      <c r="M23" s="11"/>
    </row>
    <row r="24" spans="2:15" ht="27.6" x14ac:dyDescent="0.3">
      <c r="B24" s="6"/>
      <c r="C24" s="6"/>
      <c r="D24" s="10" t="s">
        <v>14</v>
      </c>
      <c r="E24" s="21" t="s">
        <v>32</v>
      </c>
      <c r="F24" s="7">
        <v>30</v>
      </c>
      <c r="G24" s="7">
        <v>134</v>
      </c>
      <c r="H24" s="8">
        <f>225/30</f>
        <v>7.5</v>
      </c>
      <c r="I24" s="8">
        <f>H24*G24*F24</f>
        <v>30150</v>
      </c>
      <c r="J24" s="11"/>
      <c r="M24" s="11"/>
    </row>
    <row r="25" spans="2:15" x14ac:dyDescent="0.3">
      <c r="B25" s="24">
        <v>2</v>
      </c>
      <c r="C25" s="63" t="s">
        <v>40</v>
      </c>
      <c r="D25" s="63"/>
      <c r="E25" s="6"/>
      <c r="F25" s="7"/>
      <c r="G25" s="7"/>
      <c r="H25" s="8"/>
      <c r="I25" s="8"/>
      <c r="J25" s="11"/>
      <c r="M25" s="11"/>
    </row>
    <row r="26" spans="2:15" x14ac:dyDescent="0.3">
      <c r="B26" s="6"/>
      <c r="C26" s="10"/>
      <c r="D26" s="10" t="s">
        <v>15</v>
      </c>
      <c r="E26" s="21"/>
      <c r="F26" s="7"/>
      <c r="G26" s="7"/>
      <c r="H26" s="8"/>
      <c r="I26" s="8"/>
      <c r="J26" s="11"/>
      <c r="M26" s="11"/>
    </row>
    <row r="27" spans="2:15" ht="28.95" customHeight="1" x14ac:dyDescent="0.3">
      <c r="B27" s="6"/>
      <c r="C27" s="10"/>
      <c r="D27" s="10" t="s">
        <v>16</v>
      </c>
      <c r="E27" s="21" t="s">
        <v>32</v>
      </c>
      <c r="F27" s="7">
        <v>30</v>
      </c>
      <c r="G27" s="7">
        <v>134</v>
      </c>
      <c r="H27" s="8">
        <f>((1200*3.8)/12)/30</f>
        <v>12.666666666666666</v>
      </c>
      <c r="I27" s="8">
        <f>H27*G27*F27</f>
        <v>50920</v>
      </c>
      <c r="J27" s="11"/>
      <c r="K27" s="11"/>
      <c r="M27" s="11"/>
    </row>
    <row r="28" spans="2:15" ht="27.6" x14ac:dyDescent="0.3">
      <c r="B28" s="6"/>
      <c r="C28" s="10"/>
      <c r="D28" s="10" t="s">
        <v>17</v>
      </c>
      <c r="E28" s="21" t="s">
        <v>32</v>
      </c>
      <c r="F28" s="7">
        <v>30</v>
      </c>
      <c r="G28" s="7">
        <v>134</v>
      </c>
      <c r="H28" s="8">
        <f>165/F28</f>
        <v>5.5</v>
      </c>
      <c r="I28" s="8">
        <f>H28*G28*F28</f>
        <v>22110</v>
      </c>
      <c r="J28" s="11"/>
      <c r="M28" s="11"/>
    </row>
    <row r="29" spans="2:15" ht="27.6" x14ac:dyDescent="0.3">
      <c r="B29" s="24">
        <v>3</v>
      </c>
      <c r="C29" s="63" t="s">
        <v>63</v>
      </c>
      <c r="D29" s="63"/>
      <c r="E29" s="21" t="s">
        <v>32</v>
      </c>
      <c r="F29" s="7">
        <v>30</v>
      </c>
      <c r="G29" s="7">
        <v>134</v>
      </c>
      <c r="H29" s="8">
        <v>85</v>
      </c>
      <c r="I29" s="8">
        <f>H29*G29*F29</f>
        <v>341700</v>
      </c>
      <c r="J29" s="11"/>
      <c r="M29" s="11"/>
    </row>
    <row r="30" spans="2:15" ht="14.4" x14ac:dyDescent="0.3">
      <c r="B30" s="6"/>
      <c r="C30" s="6"/>
      <c r="D30" s="64" t="s">
        <v>18</v>
      </c>
      <c r="E30" s="64"/>
      <c r="F30" s="64"/>
      <c r="G30" s="64"/>
      <c r="H30" s="8">
        <f>SUM(H7:H29)</f>
        <v>439.99322222222224</v>
      </c>
      <c r="I30" s="8">
        <f>SUM(I7:I28)+I29</f>
        <v>1768772.7533333332</v>
      </c>
      <c r="J30" s="11"/>
      <c r="M30" s="11"/>
    </row>
    <row r="31" spans="2:15" ht="14.4" x14ac:dyDescent="0.3">
      <c r="B31" s="6"/>
      <c r="C31" s="6"/>
      <c r="D31" s="64" t="s">
        <v>19</v>
      </c>
      <c r="E31" s="64"/>
      <c r="F31" s="64"/>
      <c r="G31" s="64"/>
      <c r="H31" s="8">
        <f>H30*0.18</f>
        <v>79.198779999999999</v>
      </c>
      <c r="I31" s="8">
        <f>I30*0.18</f>
        <v>318379.09559999994</v>
      </c>
      <c r="J31" s="11"/>
      <c r="M31" s="11"/>
    </row>
    <row r="32" spans="2:15" ht="14.4" x14ac:dyDescent="0.3">
      <c r="B32" s="6"/>
      <c r="C32" s="6"/>
      <c r="D32" s="64" t="s">
        <v>20</v>
      </c>
      <c r="E32" s="64"/>
      <c r="F32" s="64"/>
      <c r="G32" s="64"/>
      <c r="H32" s="8">
        <f>SUM(H30:H31)</f>
        <v>519.1920022222223</v>
      </c>
      <c r="I32" s="8">
        <f>SUM(I30:I31)</f>
        <v>2087151.8489333331</v>
      </c>
      <c r="J32" s="11"/>
      <c r="N32" s="12"/>
      <c r="O32" s="12"/>
    </row>
    <row r="33" spans="2:15" s="12" customFormat="1" ht="14.4" thickBot="1" x14ac:dyDescent="0.35">
      <c r="B33" s="18"/>
      <c r="C33" s="18"/>
      <c r="D33" s="26" t="s">
        <v>41</v>
      </c>
      <c r="E33" s="18"/>
      <c r="F33" s="19"/>
      <c r="G33" s="19"/>
      <c r="H33" s="20"/>
      <c r="I33" s="20"/>
      <c r="J33" s="11"/>
      <c r="N33" s="1"/>
      <c r="O33" s="1"/>
    </row>
    <row r="34" spans="2:15" ht="14.4" thickBot="1" x14ac:dyDescent="0.35">
      <c r="F34" s="13"/>
      <c r="G34" s="13"/>
      <c r="H34" s="49">
        <f>+H30</f>
        <v>439.99322222222224</v>
      </c>
      <c r="I34" s="50">
        <f>+I30</f>
        <v>1768772.7533333332</v>
      </c>
      <c r="J34" s="11"/>
      <c r="M34" s="51"/>
    </row>
    <row r="35" spans="2:15" x14ac:dyDescent="0.3">
      <c r="H35" s="14" t="s">
        <v>21</v>
      </c>
      <c r="I35" s="14"/>
      <c r="J35" s="11"/>
      <c r="M35" s="11"/>
    </row>
    <row r="36" spans="2:15" x14ac:dyDescent="0.3">
      <c r="J36" s="11"/>
      <c r="K36" s="12"/>
      <c r="L36" s="12"/>
      <c r="M36" s="12"/>
    </row>
    <row r="37" spans="2:15" x14ac:dyDescent="0.3">
      <c r="B37" s="15" t="s">
        <v>22</v>
      </c>
      <c r="C37" s="15"/>
      <c r="J37" s="11"/>
    </row>
    <row r="38" spans="2:15" x14ac:dyDescent="0.3">
      <c r="B38" s="16" t="s">
        <v>23</v>
      </c>
      <c r="C38" s="16"/>
    </row>
    <row r="39" spans="2:15" x14ac:dyDescent="0.3">
      <c r="B39" s="17"/>
      <c r="C39" s="17"/>
    </row>
    <row r="40" spans="2:15" ht="18" customHeight="1" x14ac:dyDescent="0.3">
      <c r="D40" s="23" t="s">
        <v>24</v>
      </c>
      <c r="E40" s="65" t="s">
        <v>61</v>
      </c>
      <c r="F40" s="66"/>
      <c r="G40" s="67"/>
    </row>
    <row r="41" spans="2:15" x14ac:dyDescent="0.3">
      <c r="D41" s="23" t="s">
        <v>25</v>
      </c>
      <c r="E41" s="65">
        <v>20601902746</v>
      </c>
      <c r="F41" s="66"/>
      <c r="G41" s="67"/>
    </row>
    <row r="42" spans="2:15" ht="13.95" customHeight="1" x14ac:dyDescent="0.3">
      <c r="D42" s="23" t="s">
        <v>26</v>
      </c>
      <c r="E42" s="68">
        <v>45503</v>
      </c>
      <c r="F42" s="66"/>
      <c r="G42" s="67"/>
    </row>
    <row r="43" spans="2:15" x14ac:dyDescent="0.3">
      <c r="D43" s="23" t="s">
        <v>27</v>
      </c>
      <c r="E43" s="65" t="s">
        <v>62</v>
      </c>
      <c r="F43" s="66"/>
      <c r="G43" s="67"/>
    </row>
    <row r="44" spans="2:15" x14ac:dyDescent="0.3">
      <c r="D44" s="23" t="s">
        <v>28</v>
      </c>
      <c r="E44" s="65" t="s">
        <v>64</v>
      </c>
      <c r="F44" s="66"/>
      <c r="G44" s="67"/>
    </row>
    <row r="47" spans="2:15" x14ac:dyDescent="0.3">
      <c r="F47" s="1"/>
      <c r="G47" s="1"/>
      <c r="H47" s="5"/>
      <c r="I47" s="5"/>
    </row>
    <row r="48" spans="2:15" x14ac:dyDescent="0.3">
      <c r="F48" s="1"/>
      <c r="G48" s="1"/>
      <c r="H48" s="5"/>
      <c r="I48" s="5"/>
    </row>
    <row r="49" spans="6:11" x14ac:dyDescent="0.3">
      <c r="F49" s="1"/>
      <c r="G49" s="1"/>
      <c r="H49" s="5"/>
      <c r="I49" s="46"/>
      <c r="J49" s="47"/>
      <c r="K49" s="47"/>
    </row>
    <row r="50" spans="6:11" x14ac:dyDescent="0.3">
      <c r="F50" s="1"/>
      <c r="G50" s="1"/>
      <c r="H50" s="5"/>
      <c r="I50" s="62" t="s">
        <v>60</v>
      </c>
      <c r="J50" s="62"/>
      <c r="K50" s="62"/>
    </row>
    <row r="51" spans="6:11" x14ac:dyDescent="0.3">
      <c r="F51" s="1"/>
      <c r="G51" s="1"/>
      <c r="H51" s="5"/>
      <c r="I51" s="54"/>
      <c r="J51" s="54"/>
      <c r="K51" s="54"/>
    </row>
    <row r="52" spans="6:11" x14ac:dyDescent="0.3">
      <c r="F52" s="1"/>
      <c r="G52" s="1"/>
      <c r="H52" s="5"/>
      <c r="I52" s="54"/>
      <c r="J52" s="54"/>
      <c r="K52" s="54"/>
    </row>
    <row r="53" spans="6:11" x14ac:dyDescent="0.3">
      <c r="F53" s="1"/>
      <c r="G53" s="1"/>
      <c r="H53" s="5"/>
      <c r="I53" s="5"/>
    </row>
    <row r="54" spans="6:11" x14ac:dyDescent="0.3">
      <c r="F54" s="1"/>
      <c r="G54" s="1"/>
      <c r="H54" s="5"/>
      <c r="I54" s="5"/>
    </row>
    <row r="55" spans="6:11" x14ac:dyDescent="0.3">
      <c r="F55" s="1"/>
      <c r="G55" s="1"/>
      <c r="H55" s="5"/>
      <c r="I55" s="5"/>
    </row>
    <row r="56" spans="6:11" x14ac:dyDescent="0.3">
      <c r="F56" s="1"/>
      <c r="G56" s="1"/>
      <c r="H56" s="5"/>
      <c r="I56" s="5"/>
    </row>
    <row r="57" spans="6:11" x14ac:dyDescent="0.3">
      <c r="F57" s="1"/>
      <c r="G57" s="1"/>
      <c r="H57" s="5"/>
      <c r="I57" s="5"/>
    </row>
    <row r="58" spans="6:11" x14ac:dyDescent="0.3">
      <c r="F58" s="1"/>
      <c r="G58" s="1"/>
      <c r="H58" s="5"/>
      <c r="I58" s="5"/>
    </row>
  </sheetData>
  <mergeCells count="22">
    <mergeCell ref="E44:G44"/>
    <mergeCell ref="D31:G31"/>
    <mergeCell ref="D32:G32"/>
    <mergeCell ref="E40:G40"/>
    <mergeCell ref="E41:G41"/>
    <mergeCell ref="E42:G42"/>
    <mergeCell ref="I51:K51"/>
    <mergeCell ref="I52:K52"/>
    <mergeCell ref="B2:I2"/>
    <mergeCell ref="B4:B5"/>
    <mergeCell ref="C4:C5"/>
    <mergeCell ref="D4:D5"/>
    <mergeCell ref="E4:E5"/>
    <mergeCell ref="F4:F5"/>
    <mergeCell ref="G4:G5"/>
    <mergeCell ref="H4:H5"/>
    <mergeCell ref="I4:I5"/>
    <mergeCell ref="I50:K50"/>
    <mergeCell ref="C25:D25"/>
    <mergeCell ref="C29:D29"/>
    <mergeCell ref="D30:G30"/>
    <mergeCell ref="E43:G43"/>
  </mergeCells>
  <printOptions horizontalCentered="1"/>
  <pageMargins left="0.78740157480314965" right="0.31496062992125984" top="0.55118110236220474" bottom="0.55118110236220474" header="0.31496062992125984" footer="0.31496062992125984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EDEBF-B222-464C-AB31-6C758B4E0F36}">
  <dimension ref="A4:X20"/>
  <sheetViews>
    <sheetView workbookViewId="0">
      <selection activeCell="D24" sqref="D24"/>
    </sheetView>
  </sheetViews>
  <sheetFormatPr baseColWidth="10" defaultRowHeight="14.4" x14ac:dyDescent="0.3"/>
  <cols>
    <col min="1" max="1" width="13" customWidth="1"/>
    <col min="2" max="2" width="12" bestFit="1" customWidth="1"/>
    <col min="3" max="3" width="12.6640625" bestFit="1" customWidth="1"/>
    <col min="4" max="4" width="7.109375" bestFit="1" customWidth="1"/>
    <col min="5" max="5" width="10.5546875" bestFit="1" customWidth="1"/>
    <col min="6" max="6" width="7.33203125" customWidth="1"/>
    <col min="7" max="7" width="13.6640625" customWidth="1"/>
    <col min="8" max="8" width="12.6640625" customWidth="1"/>
    <col min="9" max="9" width="7" bestFit="1" customWidth="1"/>
    <col min="10" max="10" width="7.88671875" bestFit="1" customWidth="1"/>
    <col min="11" max="11" width="12.6640625" bestFit="1" customWidth="1"/>
    <col min="12" max="12" width="7" bestFit="1" customWidth="1"/>
    <col min="13" max="13" width="7.88671875" bestFit="1" customWidth="1"/>
    <col min="14" max="14" width="12.6640625" bestFit="1" customWidth="1"/>
    <col min="15" max="15" width="7" bestFit="1" customWidth="1"/>
    <col min="16" max="16" width="7.88671875" bestFit="1" customWidth="1"/>
    <col min="17" max="17" width="12.6640625" bestFit="1" customWidth="1"/>
    <col min="18" max="18" width="7" bestFit="1" customWidth="1"/>
    <col min="19" max="19" width="10.5546875" bestFit="1" customWidth="1"/>
    <col min="20" max="20" width="7" bestFit="1" customWidth="1"/>
    <col min="21" max="21" width="13.109375" bestFit="1" customWidth="1"/>
  </cols>
  <sheetData>
    <row r="4" spans="1:24" x14ac:dyDescent="0.3">
      <c r="B4" s="70" t="s">
        <v>44</v>
      </c>
      <c r="C4" s="70"/>
      <c r="D4" s="70"/>
      <c r="E4" s="70"/>
      <c r="F4" s="70"/>
      <c r="G4" s="70"/>
      <c r="H4" s="71" t="s">
        <v>45</v>
      </c>
      <c r="I4" s="71"/>
      <c r="J4" s="71"/>
      <c r="K4" s="72" t="s">
        <v>46</v>
      </c>
      <c r="L4" s="72"/>
      <c r="M4" s="72"/>
      <c r="N4" s="73" t="s">
        <v>47</v>
      </c>
      <c r="O4" s="73"/>
      <c r="P4" s="73"/>
      <c r="Q4" s="74" t="s">
        <v>48</v>
      </c>
      <c r="R4" s="74"/>
      <c r="S4" s="74"/>
      <c r="T4" s="69" t="s">
        <v>39</v>
      </c>
    </row>
    <row r="5" spans="1:24" ht="28.8" x14ac:dyDescent="0.3">
      <c r="A5" s="27" t="s">
        <v>49</v>
      </c>
      <c r="B5" s="28" t="s">
        <v>50</v>
      </c>
      <c r="C5" s="28" t="s">
        <v>51</v>
      </c>
      <c r="D5" s="29" t="s">
        <v>52</v>
      </c>
      <c r="E5" s="29" t="s">
        <v>53</v>
      </c>
      <c r="F5" s="29" t="s">
        <v>54</v>
      </c>
      <c r="G5" s="28" t="s">
        <v>55</v>
      </c>
      <c r="H5" s="30" t="s">
        <v>56</v>
      </c>
      <c r="I5" s="30" t="s">
        <v>57</v>
      </c>
      <c r="J5" s="30" t="s">
        <v>58</v>
      </c>
      <c r="K5" s="31" t="s">
        <v>56</v>
      </c>
      <c r="L5" s="31" t="s">
        <v>57</v>
      </c>
      <c r="M5" s="31" t="s">
        <v>58</v>
      </c>
      <c r="N5" s="32" t="s">
        <v>56</v>
      </c>
      <c r="O5" s="32" t="s">
        <v>57</v>
      </c>
      <c r="P5" s="32" t="s">
        <v>58</v>
      </c>
      <c r="Q5" s="33" t="s">
        <v>56</v>
      </c>
      <c r="R5" s="33" t="s">
        <v>57</v>
      </c>
      <c r="S5" s="33" t="s">
        <v>58</v>
      </c>
      <c r="T5" s="69"/>
      <c r="V5" s="34"/>
      <c r="W5" s="34"/>
      <c r="X5" s="34"/>
    </row>
    <row r="6" spans="1:24" x14ac:dyDescent="0.3">
      <c r="A6" s="35">
        <v>45474</v>
      </c>
      <c r="B6" s="36">
        <v>1</v>
      </c>
      <c r="C6" s="36"/>
      <c r="D6" s="37">
        <v>1</v>
      </c>
      <c r="E6" s="37">
        <v>1</v>
      </c>
      <c r="F6" s="37">
        <v>1</v>
      </c>
      <c r="G6" s="36">
        <v>1</v>
      </c>
      <c r="H6" s="38">
        <v>1</v>
      </c>
      <c r="I6" s="38">
        <v>1</v>
      </c>
      <c r="J6" s="38">
        <v>1</v>
      </c>
      <c r="K6" s="39">
        <v>2</v>
      </c>
      <c r="L6" s="39">
        <v>1</v>
      </c>
      <c r="M6" s="39">
        <v>1</v>
      </c>
      <c r="N6" s="40">
        <v>1</v>
      </c>
      <c r="O6" s="40">
        <v>1</v>
      </c>
      <c r="P6" s="40">
        <v>1</v>
      </c>
      <c r="Q6" s="41">
        <v>0</v>
      </c>
      <c r="R6" s="41">
        <v>0</v>
      </c>
      <c r="S6" s="41">
        <v>0</v>
      </c>
      <c r="T6" s="42">
        <f>SUM(B6:S6)</f>
        <v>15</v>
      </c>
      <c r="V6" s="34"/>
      <c r="W6" s="34"/>
      <c r="X6" s="34"/>
    </row>
    <row r="7" spans="1:24" x14ac:dyDescent="0.3">
      <c r="A7" s="35">
        <v>45505</v>
      </c>
      <c r="B7" s="36">
        <v>1</v>
      </c>
      <c r="C7" s="36"/>
      <c r="D7" s="37">
        <v>1</v>
      </c>
      <c r="E7" s="37">
        <v>1</v>
      </c>
      <c r="F7" s="37">
        <v>1</v>
      </c>
      <c r="G7" s="36">
        <v>1</v>
      </c>
      <c r="H7" s="38">
        <v>1</v>
      </c>
      <c r="I7" s="38">
        <v>1</v>
      </c>
      <c r="J7" s="38">
        <v>1</v>
      </c>
      <c r="K7" s="39">
        <v>2</v>
      </c>
      <c r="L7" s="39">
        <v>1</v>
      </c>
      <c r="M7" s="39">
        <v>1</v>
      </c>
      <c r="N7" s="40">
        <v>1</v>
      </c>
      <c r="O7" s="40">
        <v>1</v>
      </c>
      <c r="P7" s="40">
        <v>1</v>
      </c>
      <c r="Q7" s="41">
        <v>0</v>
      </c>
      <c r="R7" s="41">
        <v>0</v>
      </c>
      <c r="S7" s="41">
        <v>0</v>
      </c>
      <c r="T7" s="42">
        <f t="shared" ref="T7:T18" si="0">SUM(B7:S7)</f>
        <v>15</v>
      </c>
      <c r="V7" s="43"/>
      <c r="W7" s="43"/>
      <c r="X7" s="43"/>
    </row>
    <row r="8" spans="1:24" x14ac:dyDescent="0.3">
      <c r="A8" s="35">
        <v>45536</v>
      </c>
      <c r="B8" s="36">
        <v>1</v>
      </c>
      <c r="C8" s="36"/>
      <c r="D8" s="37">
        <v>2</v>
      </c>
      <c r="E8" s="37">
        <v>1</v>
      </c>
      <c r="F8" s="37">
        <v>1</v>
      </c>
      <c r="G8" s="36">
        <v>1</v>
      </c>
      <c r="H8" s="38">
        <v>0</v>
      </c>
      <c r="I8" s="38">
        <v>0</v>
      </c>
      <c r="J8" s="38">
        <v>0</v>
      </c>
      <c r="K8" s="39">
        <v>0</v>
      </c>
      <c r="L8" s="39">
        <v>0</v>
      </c>
      <c r="M8" s="39">
        <v>0</v>
      </c>
      <c r="N8" s="40">
        <v>2</v>
      </c>
      <c r="O8" s="40">
        <v>1</v>
      </c>
      <c r="P8" s="40">
        <v>1</v>
      </c>
      <c r="Q8" s="41">
        <v>0</v>
      </c>
      <c r="R8" s="41">
        <v>0</v>
      </c>
      <c r="S8" s="41">
        <v>0</v>
      </c>
      <c r="T8" s="42">
        <f t="shared" si="0"/>
        <v>10</v>
      </c>
      <c r="V8" s="43"/>
      <c r="W8" s="43"/>
      <c r="X8" s="43"/>
    </row>
    <row r="9" spans="1:24" x14ac:dyDescent="0.3">
      <c r="A9" s="35">
        <v>45566</v>
      </c>
      <c r="B9" s="36">
        <v>1</v>
      </c>
      <c r="C9" s="36"/>
      <c r="D9" s="37">
        <v>2</v>
      </c>
      <c r="E9" s="37">
        <v>1</v>
      </c>
      <c r="F9" s="37">
        <v>1</v>
      </c>
      <c r="G9" s="36">
        <v>1</v>
      </c>
      <c r="H9" s="38">
        <v>0</v>
      </c>
      <c r="I9" s="38">
        <v>0</v>
      </c>
      <c r="J9" s="38">
        <v>0</v>
      </c>
      <c r="K9" s="39">
        <v>0</v>
      </c>
      <c r="L9" s="39">
        <v>0</v>
      </c>
      <c r="M9" s="39">
        <v>0</v>
      </c>
      <c r="N9" s="40">
        <v>2</v>
      </c>
      <c r="O9" s="40">
        <v>1</v>
      </c>
      <c r="P9" s="40">
        <v>1</v>
      </c>
      <c r="Q9" s="41">
        <v>0</v>
      </c>
      <c r="R9" s="41">
        <v>0</v>
      </c>
      <c r="S9" s="41">
        <v>0</v>
      </c>
      <c r="T9" s="42">
        <f t="shared" si="0"/>
        <v>10</v>
      </c>
    </row>
    <row r="10" spans="1:24" x14ac:dyDescent="0.3">
      <c r="A10" s="35">
        <v>45597</v>
      </c>
      <c r="B10" s="36">
        <v>1</v>
      </c>
      <c r="C10" s="36"/>
      <c r="D10" s="37">
        <v>2</v>
      </c>
      <c r="E10" s="37">
        <v>1</v>
      </c>
      <c r="F10" s="37">
        <v>1</v>
      </c>
      <c r="G10" s="36">
        <v>1</v>
      </c>
      <c r="H10" s="38">
        <v>0</v>
      </c>
      <c r="I10" s="38">
        <v>0</v>
      </c>
      <c r="J10" s="38">
        <v>0</v>
      </c>
      <c r="K10" s="39">
        <v>0</v>
      </c>
      <c r="L10" s="39">
        <v>0</v>
      </c>
      <c r="M10" s="39">
        <v>0</v>
      </c>
      <c r="N10" s="40">
        <v>2</v>
      </c>
      <c r="O10" s="40">
        <v>1</v>
      </c>
      <c r="P10" s="40">
        <v>1</v>
      </c>
      <c r="Q10" s="41">
        <v>0</v>
      </c>
      <c r="R10" s="41">
        <v>0</v>
      </c>
      <c r="S10" s="41">
        <v>0</v>
      </c>
      <c r="T10" s="42">
        <f t="shared" si="0"/>
        <v>10</v>
      </c>
    </row>
    <row r="11" spans="1:24" x14ac:dyDescent="0.3">
      <c r="A11" s="35">
        <v>45627</v>
      </c>
      <c r="B11" s="36">
        <v>1</v>
      </c>
      <c r="C11" s="36"/>
      <c r="D11" s="37">
        <v>2</v>
      </c>
      <c r="E11" s="37">
        <v>1</v>
      </c>
      <c r="F11" s="37">
        <v>2</v>
      </c>
      <c r="G11" s="36">
        <v>1</v>
      </c>
      <c r="H11" s="38">
        <v>0</v>
      </c>
      <c r="I11" s="38">
        <v>0</v>
      </c>
      <c r="J11" s="38">
        <v>0</v>
      </c>
      <c r="K11" s="39">
        <v>0</v>
      </c>
      <c r="L11" s="39">
        <v>0</v>
      </c>
      <c r="M11" s="39">
        <v>0</v>
      </c>
      <c r="N11" s="40">
        <v>0</v>
      </c>
      <c r="O11" s="40">
        <v>0</v>
      </c>
      <c r="P11" s="40">
        <v>0</v>
      </c>
      <c r="Q11" s="41">
        <v>0</v>
      </c>
      <c r="R11" s="41">
        <v>0</v>
      </c>
      <c r="S11" s="41">
        <v>0</v>
      </c>
      <c r="T11" s="42">
        <f t="shared" si="0"/>
        <v>7</v>
      </c>
    </row>
    <row r="12" spans="1:24" x14ac:dyDescent="0.3">
      <c r="A12" s="35">
        <v>45658</v>
      </c>
      <c r="B12" s="36">
        <v>1</v>
      </c>
      <c r="C12" s="36"/>
      <c r="D12" s="37">
        <v>2</v>
      </c>
      <c r="E12" s="37">
        <v>1</v>
      </c>
      <c r="F12" s="37">
        <v>2</v>
      </c>
      <c r="G12" s="36">
        <v>1</v>
      </c>
      <c r="H12" s="38">
        <v>0</v>
      </c>
      <c r="I12" s="38">
        <v>0</v>
      </c>
      <c r="J12" s="38">
        <v>0</v>
      </c>
      <c r="K12" s="39">
        <v>0</v>
      </c>
      <c r="L12" s="39">
        <v>0</v>
      </c>
      <c r="M12" s="39">
        <v>0</v>
      </c>
      <c r="N12" s="40">
        <v>0</v>
      </c>
      <c r="O12" s="40">
        <v>0</v>
      </c>
      <c r="P12" s="40">
        <v>0</v>
      </c>
      <c r="Q12" s="41">
        <v>0</v>
      </c>
      <c r="R12" s="41">
        <v>0</v>
      </c>
      <c r="S12" s="41">
        <v>0</v>
      </c>
      <c r="T12" s="42">
        <f t="shared" si="0"/>
        <v>7</v>
      </c>
    </row>
    <row r="13" spans="1:24" x14ac:dyDescent="0.3">
      <c r="A13" s="35">
        <v>45689</v>
      </c>
      <c r="B13" s="36">
        <v>1</v>
      </c>
      <c r="C13" s="36"/>
      <c r="D13" s="37">
        <v>2</v>
      </c>
      <c r="E13" s="37">
        <v>1</v>
      </c>
      <c r="F13" s="37">
        <v>2</v>
      </c>
      <c r="G13" s="36">
        <v>1</v>
      </c>
      <c r="H13" s="38">
        <v>0</v>
      </c>
      <c r="I13" s="38">
        <v>0</v>
      </c>
      <c r="J13" s="38">
        <v>0</v>
      </c>
      <c r="K13" s="39">
        <v>0</v>
      </c>
      <c r="L13" s="39">
        <v>0</v>
      </c>
      <c r="M13" s="39">
        <v>0</v>
      </c>
      <c r="N13" s="40">
        <v>0</v>
      </c>
      <c r="O13" s="40">
        <v>0</v>
      </c>
      <c r="P13" s="40">
        <v>0</v>
      </c>
      <c r="Q13" s="41">
        <v>0</v>
      </c>
      <c r="R13" s="41">
        <v>0</v>
      </c>
      <c r="S13" s="41">
        <v>0</v>
      </c>
      <c r="T13" s="42">
        <f t="shared" si="0"/>
        <v>7</v>
      </c>
    </row>
    <row r="14" spans="1:24" x14ac:dyDescent="0.3">
      <c r="A14" s="35">
        <v>45717</v>
      </c>
      <c r="B14" s="36">
        <v>1</v>
      </c>
      <c r="C14" s="36"/>
      <c r="D14" s="37">
        <v>2</v>
      </c>
      <c r="E14" s="37">
        <v>1</v>
      </c>
      <c r="F14" s="37">
        <v>2</v>
      </c>
      <c r="G14" s="36">
        <v>1</v>
      </c>
      <c r="H14" s="38">
        <v>0</v>
      </c>
      <c r="I14" s="38">
        <v>0</v>
      </c>
      <c r="J14" s="38">
        <v>0</v>
      </c>
      <c r="K14" s="39">
        <v>0</v>
      </c>
      <c r="L14" s="39">
        <v>0</v>
      </c>
      <c r="M14" s="39">
        <v>0</v>
      </c>
      <c r="N14" s="40">
        <v>0</v>
      </c>
      <c r="O14" s="40">
        <v>0</v>
      </c>
      <c r="P14" s="40">
        <v>0</v>
      </c>
      <c r="Q14" s="41">
        <v>0</v>
      </c>
      <c r="R14" s="41">
        <v>0</v>
      </c>
      <c r="S14" s="41">
        <v>0</v>
      </c>
      <c r="T14" s="42">
        <f t="shared" si="0"/>
        <v>7</v>
      </c>
    </row>
    <row r="15" spans="1:24" x14ac:dyDescent="0.3">
      <c r="A15" s="35">
        <v>45748</v>
      </c>
      <c r="B15" s="36">
        <v>1</v>
      </c>
      <c r="C15" s="36"/>
      <c r="D15" s="37">
        <v>2</v>
      </c>
      <c r="E15" s="37">
        <v>1</v>
      </c>
      <c r="F15" s="37">
        <v>2</v>
      </c>
      <c r="G15" s="36">
        <v>2</v>
      </c>
      <c r="H15" s="38">
        <v>0</v>
      </c>
      <c r="I15" s="38">
        <v>0</v>
      </c>
      <c r="J15" s="38">
        <v>0</v>
      </c>
      <c r="K15" s="39">
        <v>0</v>
      </c>
      <c r="L15" s="39">
        <v>0</v>
      </c>
      <c r="M15" s="39">
        <v>0</v>
      </c>
      <c r="N15" s="40">
        <v>0</v>
      </c>
      <c r="O15" s="40">
        <v>0</v>
      </c>
      <c r="P15" s="40">
        <v>0</v>
      </c>
      <c r="Q15" s="41">
        <v>2</v>
      </c>
      <c r="R15" s="41">
        <v>1</v>
      </c>
      <c r="S15" s="41">
        <v>1</v>
      </c>
      <c r="T15" s="42">
        <f t="shared" si="0"/>
        <v>12</v>
      </c>
    </row>
    <row r="16" spans="1:24" x14ac:dyDescent="0.3">
      <c r="A16" s="35">
        <v>45778</v>
      </c>
      <c r="B16" s="36">
        <v>1</v>
      </c>
      <c r="C16" s="36"/>
      <c r="D16" s="37">
        <v>2</v>
      </c>
      <c r="E16" s="37">
        <v>1</v>
      </c>
      <c r="F16" s="37">
        <v>2</v>
      </c>
      <c r="G16" s="36">
        <v>2</v>
      </c>
      <c r="H16" s="38">
        <v>0</v>
      </c>
      <c r="I16" s="38">
        <v>0</v>
      </c>
      <c r="J16" s="38">
        <v>0</v>
      </c>
      <c r="K16" s="39">
        <v>0</v>
      </c>
      <c r="L16" s="39">
        <v>0</v>
      </c>
      <c r="M16" s="39">
        <v>0</v>
      </c>
      <c r="N16" s="40">
        <v>0</v>
      </c>
      <c r="O16" s="40">
        <v>0</v>
      </c>
      <c r="P16" s="40">
        <v>0</v>
      </c>
      <c r="Q16" s="41">
        <v>2</v>
      </c>
      <c r="R16" s="41">
        <v>1</v>
      </c>
      <c r="S16" s="41">
        <v>1</v>
      </c>
      <c r="T16" s="42">
        <f t="shared" si="0"/>
        <v>12</v>
      </c>
    </row>
    <row r="17" spans="1:21" x14ac:dyDescent="0.3">
      <c r="A17" s="35">
        <v>45809</v>
      </c>
      <c r="B17" s="36">
        <v>1</v>
      </c>
      <c r="C17" s="36"/>
      <c r="D17" s="37">
        <v>1</v>
      </c>
      <c r="E17" s="37">
        <v>1</v>
      </c>
      <c r="F17" s="37">
        <v>2</v>
      </c>
      <c r="G17" s="36">
        <v>2</v>
      </c>
      <c r="H17" s="38">
        <v>0</v>
      </c>
      <c r="I17" s="38">
        <v>0</v>
      </c>
      <c r="J17" s="38">
        <v>0</v>
      </c>
      <c r="K17" s="39">
        <v>0</v>
      </c>
      <c r="L17" s="39">
        <v>0</v>
      </c>
      <c r="M17" s="39">
        <v>0</v>
      </c>
      <c r="N17" s="40">
        <v>0</v>
      </c>
      <c r="O17" s="40">
        <v>0</v>
      </c>
      <c r="P17" s="40">
        <v>0</v>
      </c>
      <c r="Q17" s="41">
        <v>2</v>
      </c>
      <c r="R17" s="41">
        <v>1</v>
      </c>
      <c r="S17" s="41">
        <v>1</v>
      </c>
      <c r="T17" s="42">
        <f t="shared" si="0"/>
        <v>11</v>
      </c>
    </row>
    <row r="18" spans="1:21" x14ac:dyDescent="0.3">
      <c r="A18" s="35">
        <v>45839</v>
      </c>
      <c r="B18" s="36">
        <v>1</v>
      </c>
      <c r="C18" s="36"/>
      <c r="D18" s="37">
        <v>1</v>
      </c>
      <c r="E18" s="37">
        <v>1</v>
      </c>
      <c r="F18" s="37">
        <v>2</v>
      </c>
      <c r="G18" s="36">
        <v>2</v>
      </c>
      <c r="H18" s="38">
        <v>0</v>
      </c>
      <c r="I18" s="38">
        <v>0</v>
      </c>
      <c r="J18" s="38">
        <v>0</v>
      </c>
      <c r="K18" s="39">
        <v>0</v>
      </c>
      <c r="L18" s="39">
        <v>0</v>
      </c>
      <c r="M18" s="39">
        <v>0</v>
      </c>
      <c r="N18" s="40">
        <v>0</v>
      </c>
      <c r="O18" s="40">
        <v>0</v>
      </c>
      <c r="P18" s="40">
        <v>0</v>
      </c>
      <c r="Q18" s="41">
        <v>2</v>
      </c>
      <c r="R18" s="41">
        <v>1</v>
      </c>
      <c r="S18" s="41">
        <v>1</v>
      </c>
      <c r="T18" s="42">
        <f t="shared" si="0"/>
        <v>11</v>
      </c>
    </row>
    <row r="19" spans="1:21" x14ac:dyDescent="0.3">
      <c r="T19" t="s">
        <v>59</v>
      </c>
    </row>
    <row r="20" spans="1:21" x14ac:dyDescent="0.3">
      <c r="S20" s="44"/>
      <c r="T20">
        <v>134</v>
      </c>
      <c r="U20" s="45"/>
    </row>
  </sheetData>
  <mergeCells count="6">
    <mergeCell ref="T4:T5"/>
    <mergeCell ref="B4:G4"/>
    <mergeCell ref="H4:J4"/>
    <mergeCell ref="K4:M4"/>
    <mergeCell ref="N4:P4"/>
    <mergeCell ref="Q4:S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25585e1-9bb2-4181-8c6a-78c86bbc6659" xsi:nil="true"/>
    <lcf76f155ced4ddcb4097134ff3c332f xmlns="4b66dc3a-fd68-4b01-84a6-1169cfe1b934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5090E509181140B2F5147625B0733C" ma:contentTypeVersion="21" ma:contentTypeDescription="Crear nuevo documento." ma:contentTypeScope="" ma:versionID="efe855934d4e623fbf921a87bf075198">
  <xsd:schema xmlns:xsd="http://www.w3.org/2001/XMLSchema" xmlns:xs="http://www.w3.org/2001/XMLSchema" xmlns:p="http://schemas.microsoft.com/office/2006/metadata/properties" xmlns:ns1="http://schemas.microsoft.com/sharepoint/v3" xmlns:ns2="4b66dc3a-fd68-4b01-84a6-1169cfe1b934" xmlns:ns3="625585e1-9bb2-4181-8c6a-78c86bbc6659" targetNamespace="http://schemas.microsoft.com/office/2006/metadata/properties" ma:root="true" ma:fieldsID="19deb8654dad3b0086a977874d1ec8d9" ns1:_="" ns2:_="" ns3:_="">
    <xsd:import namespace="http://schemas.microsoft.com/sharepoint/v3"/>
    <xsd:import namespace="4b66dc3a-fd68-4b01-84a6-1169cfe1b934"/>
    <xsd:import namespace="625585e1-9bb2-4181-8c6a-78c86bbc6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66dc3a-fd68-4b01-84a6-1169cfe1b9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58da14d0-8551-43ac-8649-7259078f7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585e1-9bb2-4181-8c6a-78c86bbc665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068bbc1-be02-4c64-8e37-c6652c6a0903}" ma:internalName="TaxCatchAll" ma:showField="CatchAllData" ma:web="625585e1-9bb2-4181-8c6a-78c86bbc66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5B8C6A-8EAC-4E1B-B0BD-69A37ACA75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BE4A01-851F-4AEA-BA34-9A2A7531D325}">
  <ds:schemaRefs>
    <ds:schemaRef ds:uri="http://schemas.microsoft.com/sharepoint/v3"/>
    <ds:schemaRef ds:uri="4b66dc3a-fd68-4b01-84a6-1169cfe1b934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625585e1-9bb2-4181-8c6a-78c86bbc6659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0AEC259-9E0E-4823-9176-3B62D918D1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66dc3a-fd68-4b01-84a6-1169cfe1b934"/>
    <ds:schemaRef ds:uri="625585e1-9bb2-4181-8c6a-78c86bbc6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Anexo 2 (2)</vt:lpstr>
      <vt:lpstr>Hoja1 (2)</vt:lpstr>
      <vt:lpstr>'Anexo 2 (2)'!Área_de_impresión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2103TK0501419</dc:creator>
  <cp:keywords/>
  <dc:description/>
  <cp:lastModifiedBy>ALICIA</cp:lastModifiedBy>
  <cp:revision/>
  <cp:lastPrinted>2024-07-15T20:34:17Z</cp:lastPrinted>
  <dcterms:created xsi:type="dcterms:W3CDTF">2022-12-02T14:39:10Z</dcterms:created>
  <dcterms:modified xsi:type="dcterms:W3CDTF">2024-07-30T22:08:14Z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0x0101008C5090E509181140B2F5147625B0733C</vt:lpwstr>
  </property>
  <property fmtid="{D5CDD505-2E9C-101B-9397-08002B2CF9AE}" pid="3" name="MediaServiceImageTags">
    <vt:lpwstr/>
  </property>
</Properties>
</file>