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itercorp-my.sharepoint.com/personal/mguzman_resiter_pe/Documents/01. Licitaciones/Licitaciones/03. Comercial/01. Clientes/OHLA/"/>
    </mc:Choice>
  </mc:AlternateContent>
  <xr:revisionPtr revIDLastSave="0" documentId="8_{E7E4207D-0624-48EF-9E32-94E396E09A7D}" xr6:coauthVersionLast="47" xr6:coauthVersionMax="47" xr10:uidLastSave="{00000000-0000-0000-0000-000000000000}"/>
  <bookViews>
    <workbookView xWindow="-120" yWindow="-120" windowWidth="20730" windowHeight="11160" activeTab="1" xr2:uid="{0A3EBF30-CF88-455E-8A12-467BDA9CDE1F}"/>
  </bookViews>
  <sheets>
    <sheet name="CONSOLIDADO" sheetId="1" r:id="rId1"/>
    <sheet name="DETALLADO" sheetId="2" r:id="rId2"/>
    <sheet name="PERSONAL" sheetId="3" r:id="rId3"/>
    <sheet name="TRANSPORT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2" l="1"/>
  <c r="L26" i="2"/>
  <c r="L23" i="2"/>
  <c r="S26" i="4"/>
  <c r="T26" i="4" s="1"/>
  <c r="I26" i="4"/>
  <c r="J26" i="4" s="1"/>
  <c r="S25" i="4"/>
  <c r="T25" i="4" s="1"/>
  <c r="I25" i="4"/>
  <c r="J25" i="4" s="1"/>
  <c r="T24" i="4"/>
  <c r="J24" i="4"/>
  <c r="S23" i="4"/>
  <c r="T23" i="4" s="1"/>
  <c r="I23" i="4"/>
  <c r="J23" i="4" s="1"/>
  <c r="T22" i="4"/>
  <c r="J22" i="4"/>
  <c r="T18" i="4"/>
  <c r="S18" i="4"/>
  <c r="R18" i="4"/>
  <c r="J18" i="4"/>
  <c r="I18" i="4"/>
  <c r="H18" i="4"/>
  <c r="T14" i="4"/>
  <c r="J14" i="4"/>
  <c r="T13" i="4"/>
  <c r="J13" i="4"/>
  <c r="T12" i="4"/>
  <c r="J12" i="4"/>
  <c r="I12" i="4"/>
  <c r="T9" i="4"/>
  <c r="H9" i="4"/>
  <c r="J9" i="4" s="1"/>
  <c r="T8" i="4"/>
  <c r="H8" i="4"/>
  <c r="J8" i="4" s="1"/>
  <c r="T7" i="4"/>
  <c r="S7" i="4"/>
  <c r="J7" i="4"/>
  <c r="I7" i="4"/>
  <c r="S6" i="4"/>
  <c r="T6" i="4" s="1"/>
  <c r="I6" i="4"/>
  <c r="J6" i="4" s="1"/>
  <c r="J3" i="4" s="1"/>
  <c r="T5" i="4"/>
  <c r="S5" i="4"/>
  <c r="J5" i="4"/>
  <c r="I5" i="4"/>
  <c r="D37" i="3"/>
  <c r="L25" i="1"/>
  <c r="L24" i="1"/>
  <c r="L23" i="1"/>
  <c r="T3" i="4" l="1"/>
  <c r="H34" i="1"/>
  <c r="H33" i="1"/>
  <c r="H36" i="2" l="1"/>
  <c r="L27" i="2"/>
  <c r="H37" i="2"/>
  <c r="D38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28" authorId="0" shapeId="0" xr:uid="{90E3DCAC-2487-4045-90EA-CF1CC67BB40F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TOTAL PERSONAL DE SERVICIO 14
14/1.5=9.33 
TOTAL PERSONAL POR GUARDIA 9
9.*30.45=274.05
TOTAL TIVEK MES = 274.05</t>
        </r>
      </text>
    </comment>
    <comment ref="F28" authorId="0" shapeId="0" xr:uid="{13978168-D991-4930-A12C-BE1A38180CFB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TOTAL PERSONAL DE SERVICIO 14
14/1.5=9.33 
TOTAL PERSONAL POR GUARDIA 9
9.*30.45=274.05
TOTAL TIVEK MES = 274.05</t>
        </r>
      </text>
    </comment>
    <comment ref="G28" authorId="0" shapeId="0" xr:uid="{24D2BDF5-15F3-4C16-8FD0-ECC7DB834B6B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TOTAL PERSONAL DE SERVICIO 14
14/1.5=9.33 
TOTAL PERSONAL POR GUARDIA 9
9.*30.45=274.05
TOTAL TIVEK MES = 274.05</t>
        </r>
      </text>
    </comment>
  </commentList>
</comments>
</file>

<file path=xl/sharedStrings.xml><?xml version="1.0" encoding="utf-8"?>
<sst xmlns="http://schemas.openxmlformats.org/spreadsheetml/2006/main" count="237" uniqueCount="132">
  <si>
    <t>PLANTILLA DE PRESUPUESTO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</si>
  <si>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</si>
  <si>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</si>
  <si>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</si>
  <si>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</si>
  <si>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</si>
  <si>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</si>
  <si>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RESITER PERU S.A.C.</t>
  </si>
  <si>
    <t>Domicilio:</t>
  </si>
  <si>
    <t>Av. Camino Real 390 Int. 801 San Isidro</t>
  </si>
  <si>
    <t>Teléfono/Fax:</t>
  </si>
  <si>
    <t>984 726 162</t>
  </si>
  <si>
    <t>Contacto:</t>
  </si>
  <si>
    <t>Pedro Neyra Vicuña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</si>
  <si>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</si>
  <si>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</si>
  <si>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</si>
  <si>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</si>
  <si>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</si>
  <si>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</si>
  <si>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</si>
  <si>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SERVICIO DE GESTIÓN DE RESIDUOS</t>
  </si>
  <si>
    <t>RESIDUOS NO PELIGROSOS</t>
  </si>
  <si>
    <t>VIAJE</t>
  </si>
  <si>
    <t>Viaje de 05 TN Transporte para eliminación de residuos sólidos no peligrosos</t>
  </si>
  <si>
    <t>TN</t>
  </si>
  <si>
    <t>Disposicion final de residuos en relleno sanitario autorizado</t>
  </si>
  <si>
    <t>Reaprovechamiento o comercialización de los residuos reaprovechables</t>
  </si>
  <si>
    <t>RESIDUOS PELIGROSOS</t>
  </si>
  <si>
    <t>Viaje de 10 Toneladas Transporte para eliminación de residuos sólidos no peligrosos</t>
  </si>
  <si>
    <t>Disposicion final de residuos en relleno de seguridad autorizado</t>
  </si>
  <si>
    <t>GAL</t>
  </si>
  <si>
    <t>IMPORTE SIN IGV</t>
  </si>
  <si>
    <t>IGV</t>
  </si>
  <si>
    <t>TOTAL</t>
  </si>
  <si>
    <t>CONDICIONES GENERALES:</t>
  </si>
  <si>
    <t>COTIZADO</t>
  </si>
  <si>
    <t>FORMA DE PAGO</t>
  </si>
  <si>
    <t>Credito 30 dias</t>
  </si>
  <si>
    <t>MONEDA</t>
  </si>
  <si>
    <t>Soles</t>
  </si>
  <si>
    <t>ANTICIPO</t>
  </si>
  <si>
    <t>No</t>
  </si>
  <si>
    <t>PLAZO DE EJECUCION TRABAJOS EN OBRA (DIAS)</t>
  </si>
  <si>
    <t>25 meses</t>
  </si>
  <si>
    <t>FIANZA DE FIEL CUMPLIMIENTO (10%)</t>
  </si>
  <si>
    <t>RETENCION POR GARANTIA (5%)</t>
  </si>
  <si>
    <t>Viaje de 10 Toneladas Transporte para eliminación de residuos sólidos peligrosos</t>
  </si>
  <si>
    <t>COSTO DIRECTO</t>
  </si>
  <si>
    <t>GLB</t>
  </si>
  <si>
    <t>GASTOS GENERALES</t>
  </si>
  <si>
    <t>UTILIDADES</t>
  </si>
  <si>
    <t>SUB TOTAL</t>
  </si>
  <si>
    <t>IMPORTE TOTAL</t>
  </si>
  <si>
    <t>OFERTADO</t>
  </si>
  <si>
    <t xml:space="preserve">PLANILLA PERSONAL </t>
  </si>
  <si>
    <t>IT</t>
  </si>
  <si>
    <t>Nota.- Los montos indicados en la propuesta están expresados en Soles y no incluyen el Impuesto General a las Ventas</t>
  </si>
  <si>
    <t>PLANILLA</t>
  </si>
  <si>
    <t>Remuneraciones</t>
  </si>
  <si>
    <t>Remuneración Básica</t>
  </si>
  <si>
    <t>Asignación Familiar</t>
  </si>
  <si>
    <t>Provisiones</t>
  </si>
  <si>
    <t>Vacaciones</t>
  </si>
  <si>
    <t>Gratificación</t>
  </si>
  <si>
    <t>CTS</t>
  </si>
  <si>
    <t>Contribuciones Sociales</t>
  </si>
  <si>
    <t>ESSALUD</t>
  </si>
  <si>
    <t>Seguro Complementario de Trabajo de Riesgo -Salud (%)</t>
  </si>
  <si>
    <t>Seguro Complementario de Trabajo de Riesgo -Pensiones (%)</t>
  </si>
  <si>
    <t>Seguro Vida Ley</t>
  </si>
  <si>
    <t>Contribuciones Soc. Provisiones</t>
  </si>
  <si>
    <t>EPPS</t>
  </si>
  <si>
    <t>Casco</t>
  </si>
  <si>
    <t>Orejeras</t>
  </si>
  <si>
    <t>Tapones de oidos</t>
  </si>
  <si>
    <t>Lentes claros</t>
  </si>
  <si>
    <t>Lentes oscuros</t>
  </si>
  <si>
    <t>Guantes de jebe</t>
  </si>
  <si>
    <t>Guantes de nitrilo</t>
  </si>
  <si>
    <t>Tyvek</t>
  </si>
  <si>
    <t>Zapatos de seguridad</t>
  </si>
  <si>
    <t>Botas de jefe con punta de acero</t>
  </si>
  <si>
    <t>Viaticos</t>
  </si>
  <si>
    <t>Alimentacion</t>
  </si>
  <si>
    <t>Hospedaje</t>
  </si>
  <si>
    <t>Transporte</t>
  </si>
  <si>
    <t>Sub-Total Planilla de Personal</t>
  </si>
  <si>
    <t>Total Unitario</t>
  </si>
  <si>
    <t>Cantidad</t>
  </si>
  <si>
    <t>Total por posición</t>
  </si>
  <si>
    <t>Ocupacion</t>
  </si>
  <si>
    <t>Total General</t>
  </si>
  <si>
    <t>%</t>
  </si>
  <si>
    <t xml:space="preserve">Cargo </t>
  </si>
  <si>
    <t>Supervisor Seguridad</t>
  </si>
  <si>
    <t>Cargo</t>
  </si>
  <si>
    <t>Segregador día</t>
  </si>
  <si>
    <t>Segregador noche / vigilante</t>
  </si>
  <si>
    <t>ANALISIS DE PRECIOS UNITARIOS</t>
  </si>
  <si>
    <t>Rendimiento:</t>
  </si>
  <si>
    <t>m/día</t>
  </si>
  <si>
    <t>Costo Directo total:</t>
  </si>
  <si>
    <t>S/</t>
  </si>
  <si>
    <t>Mano de Obra</t>
  </si>
  <si>
    <t>Hora</t>
  </si>
  <si>
    <t>Cant.</t>
  </si>
  <si>
    <t>p.unit.</t>
  </si>
  <si>
    <t>Parc.</t>
  </si>
  <si>
    <t>Supervisor</t>
  </si>
  <si>
    <t>HH</t>
  </si>
  <si>
    <t>Chofer</t>
  </si>
  <si>
    <t>Ayudante</t>
  </si>
  <si>
    <t>Alimentación</t>
  </si>
  <si>
    <t>UN</t>
  </si>
  <si>
    <t>Equipos</t>
  </si>
  <si>
    <t>Furgón 5 ton</t>
  </si>
  <si>
    <t>HM</t>
  </si>
  <si>
    <t>Furgón 10 ton</t>
  </si>
  <si>
    <t>Balanza portátil</t>
  </si>
  <si>
    <t>día</t>
  </si>
  <si>
    <t>Herramientas menores de limpieza</t>
  </si>
  <si>
    <t>SSOMA</t>
  </si>
  <si>
    <t>EPPs</t>
  </si>
  <si>
    <t>dia</t>
  </si>
  <si>
    <t>Costos operativos</t>
  </si>
  <si>
    <t>Petroleo (máquina)</t>
  </si>
  <si>
    <t>gal</t>
  </si>
  <si>
    <t>Neumático</t>
  </si>
  <si>
    <t>Mantto. Preventivo</t>
  </si>
  <si>
    <t>Mantto. Correctivo</t>
  </si>
  <si>
    <t>Peajes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</si>
</sst>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 * #,##0.00_ ;_ * \-#,##0.00_ ;_ * &quot;-&quot;??_ ;_ @_ "/>
    <numFmt numFmtId="165" formatCode="_-[$S/-280A]\ * #,##0.00_-;\-[$S/-280A]\ * #,##0.00_-;_-[$S/-280A]\ * &quot;-&quot;??_-;_-@_-"/>
    <numFmt numFmtId="166" formatCode="_-* #,##0.00\ _P_t_s_-;\-* #,##0.00\ _P_t_s_-;_-* &quot;-&quot;??\ _P_t_s_-;_-@_-"/>
    <numFmt numFmtId="167" formatCode="_(* #,##0_);_(* \(#,##0\);_(* &quot;-&quot;??_);_(@_)"/>
    <numFmt numFmtId="168" formatCode="_(* #,##0.00_);_(* \(#,##0.00\);_(* &quot;-&quot;??_);_(@_)"/>
    <numFmt numFmtId="169" formatCode="_(* #,##0.0_);_(* \(#,##0.0\);_(* &quot;-&quot;??_);_(@_)"/>
    <numFmt numFmtId="170" formatCode="#,##0.0000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0"/>
      <name val="Arial"/>
      <family val="2"/>
    </font>
    <font>
      <b/>
      <sz val="36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b/>
      <sz val="18"/>
      <color rgb="FF29327B"/>
      <name val="Calibri"/>
      <family val="2"/>
      <scheme val="minor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6"/>
      <color theme="0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4"/>
      <name val="Arial"/>
      <family val="2"/>
    </font>
    <font>
      <b/>
      <u/>
      <sz val="18"/>
      <color theme="0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u/>
      <sz val="10"/>
      <name val="Arial"/>
      <family val="2"/>
    </font>
    <font>
      <b/>
      <u/>
      <sz val="12"/>
      <name val="Arial"/>
      <family val="2"/>
    </font>
    <font>
      <b/>
      <u/>
      <sz val="14"/>
      <color theme="0"/>
      <name val="Arial"/>
      <family val="2"/>
    </font>
    <font>
      <b/>
      <sz val="18"/>
      <color theme="0"/>
      <name val="Calibri"/>
      <family val="2"/>
      <scheme val="minor"/>
    </font>
    <font>
      <sz val="14"/>
      <color theme="1"/>
      <name val="Arial"/>
      <family val="2"/>
    </font>
    <font>
      <b/>
      <sz val="10"/>
      <color indexed="9"/>
      <name val="Arial"/>
      <family val="2"/>
    </font>
    <font>
      <sz val="8"/>
      <color indexed="8"/>
      <name val="Arial MT"/>
    </font>
    <font>
      <sz val="9.5"/>
      <color indexed="8"/>
      <name val="Palatino Linotype"/>
      <family val="1"/>
    </font>
    <font>
      <sz val="10"/>
      <color indexed="8"/>
      <name val="Arial"/>
      <family val="2"/>
    </font>
    <font>
      <sz val="9.5"/>
      <name val="Arial"/>
      <family val="2"/>
    </font>
    <font>
      <b/>
      <sz val="9.5"/>
      <color indexed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theme="0"/>
      <name val="Arial"/>
      <family val="2"/>
    </font>
    <font>
      <sz val="11"/>
      <color rgb="FF0000CC"/>
      <name val="Calibri"/>
      <family val="2"/>
      <scheme val="minor"/>
    </font>
    <font>
      <b/>
      <sz val="10"/>
      <color rgb="FF0070C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A896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0070C0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70C0"/>
      </left>
      <right/>
      <top style="thin">
        <color rgb="FF0070C0"/>
      </top>
      <bottom/>
      <diagonal/>
    </border>
    <border>
      <left/>
      <right/>
      <top style="thin">
        <color rgb="FF0070C0"/>
      </top>
      <bottom/>
      <diagonal/>
    </border>
    <border>
      <left/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/>
      <bottom/>
      <diagonal/>
    </border>
    <border>
      <left/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 style="thin">
        <color rgb="FF0070C0"/>
      </right>
      <top/>
      <bottom style="thin">
        <color rgb="FF0070C0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13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39" fontId="35" fillId="0" borderId="0"/>
    <xf numFmtId="39" fontId="35" fillId="0" borderId="0"/>
    <xf numFmtId="0" fontId="3" fillId="0" borderId="0"/>
    <xf numFmtId="168" fontId="3" fillId="0" borderId="0" applyFont="0" applyFill="0" applyBorder="0" applyAlignment="0" applyProtection="0"/>
    <xf numFmtId="0" fontId="3" fillId="0" borderId="0"/>
  </cellStyleXfs>
  <cellXfs count="240">
    <xf numFmtId="0" fontId="0" fillId="0" borderId="0" xfId="0"/>
    <xf numFmtId="0" fontId="4" fillId="0" borderId="1" xfId="3" applyFont="1" applyBorder="1" applyAlignment="1">
      <alignment horizontal="center"/>
    </xf>
    <xf numFmtId="0" fontId="4" fillId="0" borderId="2" xfId="3" applyFont="1" applyBorder="1" applyAlignment="1">
      <alignment horizontal="center"/>
    </xf>
    <xf numFmtId="0" fontId="4" fillId="0" borderId="3" xfId="3" applyFont="1" applyBorder="1" applyAlignment="1">
      <alignment horizontal="center"/>
    </xf>
    <xf numFmtId="0" fontId="5" fillId="0" borderId="4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4" fillId="0" borderId="6" xfId="3" applyFont="1" applyBorder="1" applyAlignment="1">
      <alignment horizontal="center"/>
    </xf>
    <xf numFmtId="0" fontId="4" fillId="0" borderId="0" xfId="3" applyFont="1" applyAlignment="1">
      <alignment horizontal="center"/>
    </xf>
    <xf numFmtId="0" fontId="4" fillId="0" borderId="7" xfId="3" applyFont="1" applyBorder="1" applyAlignment="1">
      <alignment horizontal="center"/>
    </xf>
    <xf numFmtId="0" fontId="5" fillId="0" borderId="8" xfId="3" applyFont="1" applyBorder="1" applyAlignment="1">
      <alignment horizontal="center" vertical="center" wrapText="1"/>
    </xf>
    <xf numFmtId="0" fontId="5" fillId="0" borderId="0" xfId="3" applyFont="1" applyAlignment="1">
      <alignment horizontal="center" vertical="center" wrapText="1"/>
    </xf>
    <xf numFmtId="0" fontId="5" fillId="0" borderId="7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0" fontId="7" fillId="0" borderId="11" xfId="3" applyFont="1" applyBorder="1" applyAlignment="1">
      <alignment horizontal="center" vertical="center" wrapText="1"/>
    </xf>
    <xf numFmtId="0" fontId="7" fillId="0" borderId="12" xfId="3" applyFont="1" applyBorder="1" applyAlignment="1">
      <alignment horizontal="center" vertical="center" wrapText="1"/>
    </xf>
    <xf numFmtId="0" fontId="8" fillId="0" borderId="13" xfId="3" applyFont="1" applyBorder="1" applyAlignment="1">
      <alignment horizontal="left" wrapText="1"/>
    </xf>
    <xf numFmtId="14" fontId="9" fillId="0" borderId="14" xfId="3" applyNumberFormat="1" applyFont="1" applyBorder="1" applyAlignment="1">
      <alignment horizontal="center" vertical="center"/>
    </xf>
    <xf numFmtId="0" fontId="3" fillId="0" borderId="6" xfId="3" applyBorder="1" applyAlignment="1">
      <alignment horizontal="left" vertical="center"/>
    </xf>
    <xf numFmtId="0" fontId="3" fillId="0" borderId="0" xfId="3" applyAlignment="1">
      <alignment horizontal="left" vertical="center"/>
    </xf>
    <xf numFmtId="0" fontId="3" fillId="0" borderId="7" xfId="3" applyBorder="1" applyAlignment="1">
      <alignment horizontal="left" vertical="center"/>
    </xf>
    <xf numFmtId="0" fontId="8" fillId="0" borderId="9" xfId="3" applyFont="1" applyBorder="1" applyAlignment="1">
      <alignment horizontal="left"/>
    </xf>
    <xf numFmtId="14" fontId="9" fillId="0" borderId="10" xfId="3" applyNumberFormat="1" applyFont="1" applyBorder="1" applyAlignment="1">
      <alignment horizontal="center" vertical="center"/>
    </xf>
    <xf numFmtId="0" fontId="3" fillId="0" borderId="15" xfId="3" applyBorder="1" applyAlignment="1">
      <alignment horizontal="left" vertical="center"/>
    </xf>
    <xf numFmtId="0" fontId="3" fillId="0" borderId="16" xfId="3" applyBorder="1" applyAlignment="1">
      <alignment horizontal="left" vertical="center"/>
    </xf>
    <xf numFmtId="0" fontId="3" fillId="0" borderId="17" xfId="3" applyBorder="1" applyAlignment="1">
      <alignment horizontal="left" vertical="center"/>
    </xf>
    <xf numFmtId="0" fontId="5" fillId="0" borderId="18" xfId="3" applyFont="1" applyBorder="1" applyAlignment="1">
      <alignment horizontal="center" vertical="center" wrapText="1"/>
    </xf>
    <xf numFmtId="0" fontId="5" fillId="0" borderId="16" xfId="3" applyFont="1" applyBorder="1" applyAlignment="1">
      <alignment horizontal="center" vertical="center" wrapText="1"/>
    </xf>
    <xf numFmtId="0" fontId="5" fillId="0" borderId="17" xfId="3" applyFont="1" applyBorder="1" applyAlignment="1">
      <alignment horizontal="center" vertical="center" wrapText="1"/>
    </xf>
    <xf numFmtId="0" fontId="3" fillId="0" borderId="18" xfId="3" applyBorder="1"/>
    <xf numFmtId="0" fontId="3" fillId="0" borderId="19" xfId="3" applyBorder="1"/>
    <xf numFmtId="0" fontId="10" fillId="0" borderId="6" xfId="3" applyFont="1" applyBorder="1" applyAlignment="1">
      <alignment horizontal="left"/>
    </xf>
    <xf numFmtId="0" fontId="10" fillId="0" borderId="0" xfId="3" applyFont="1" applyAlignment="1">
      <alignment horizontal="left"/>
    </xf>
    <xf numFmtId="0" fontId="11" fillId="0" borderId="0" xfId="3" applyFont="1"/>
    <xf numFmtId="0" fontId="12" fillId="0" borderId="0" xfId="3" applyFont="1" applyAlignment="1">
      <alignment horizontal="left"/>
    </xf>
    <xf numFmtId="0" fontId="12" fillId="0" borderId="20" xfId="3" applyFont="1" applyBorder="1" applyAlignment="1">
      <alignment horizontal="left"/>
    </xf>
    <xf numFmtId="0" fontId="7" fillId="0" borderId="6" xfId="3" applyFont="1" applyBorder="1" applyAlignment="1">
      <alignment horizontal="left" vertical="center" wrapText="1"/>
    </xf>
    <xf numFmtId="0" fontId="7" fillId="0" borderId="0" xfId="3" applyFont="1" applyAlignment="1">
      <alignment horizontal="left" vertical="center" wrapText="1"/>
    </xf>
    <xf numFmtId="0" fontId="11" fillId="0" borderId="21" xfId="3" applyFont="1" applyBorder="1" applyAlignment="1">
      <alignment horizontal="left" vertical="center" wrapText="1"/>
    </xf>
    <xf numFmtId="0" fontId="12" fillId="0" borderId="0" xfId="3" applyFont="1" applyAlignment="1">
      <alignment horizontal="center" vertical="center"/>
    </xf>
    <xf numFmtId="0" fontId="12" fillId="0" borderId="20" xfId="3" applyFont="1" applyBorder="1" applyAlignment="1">
      <alignment horizontal="center" vertical="center"/>
    </xf>
    <xf numFmtId="0" fontId="13" fillId="0" borderId="6" xfId="4" applyFill="1" applyBorder="1" applyAlignment="1">
      <alignment horizontal="left"/>
    </xf>
    <xf numFmtId="0" fontId="3" fillId="0" borderId="0" xfId="3"/>
    <xf numFmtId="14" fontId="14" fillId="0" borderId="16" xfId="3" applyNumberFormat="1" applyFont="1" applyBorder="1" applyAlignment="1">
      <alignment wrapText="1"/>
    </xf>
    <xf numFmtId="14" fontId="15" fillId="0" borderId="20" xfId="4" applyNumberFormat="1" applyFont="1" applyFill="1" applyBorder="1" applyAlignment="1">
      <alignment horizontal="center" vertical="center"/>
    </xf>
    <xf numFmtId="0" fontId="16" fillId="2" borderId="1" xfId="3" applyFont="1" applyFill="1" applyBorder="1" applyAlignment="1">
      <alignment horizontal="center" vertical="center"/>
    </xf>
    <xf numFmtId="0" fontId="16" fillId="2" borderId="22" xfId="3" applyFont="1" applyFill="1" applyBorder="1" applyAlignment="1">
      <alignment horizontal="center" vertical="center" wrapText="1"/>
    </xf>
    <xf numFmtId="0" fontId="17" fillId="2" borderId="22" xfId="3" applyFont="1" applyFill="1" applyBorder="1" applyAlignment="1">
      <alignment horizontal="center" vertical="center"/>
    </xf>
    <xf numFmtId="0" fontId="18" fillId="2" borderId="22" xfId="3" applyFont="1" applyFill="1" applyBorder="1" applyAlignment="1">
      <alignment horizontal="centerContinuous" vertical="center" wrapText="1"/>
    </xf>
    <xf numFmtId="0" fontId="18" fillId="2" borderId="5" xfId="3" applyFont="1" applyFill="1" applyBorder="1" applyAlignment="1">
      <alignment horizontal="centerContinuous" vertical="center"/>
    </xf>
    <xf numFmtId="0" fontId="19" fillId="3" borderId="23" xfId="3" applyFont="1" applyFill="1" applyBorder="1" applyAlignment="1">
      <alignment horizontal="center" vertical="center"/>
    </xf>
    <xf numFmtId="0" fontId="19" fillId="3" borderId="24" xfId="3" applyFont="1" applyFill="1" applyBorder="1" applyAlignment="1">
      <alignment horizontal="center" vertical="center"/>
    </xf>
    <xf numFmtId="0" fontId="19" fillId="3" borderId="25" xfId="3" applyFont="1" applyFill="1" applyBorder="1" applyAlignment="1">
      <alignment horizontal="center" vertical="center"/>
    </xf>
    <xf numFmtId="0" fontId="20" fillId="4" borderId="26" xfId="0" applyFont="1" applyFill="1" applyBorder="1" applyAlignment="1">
      <alignment horizontal="center" vertical="center"/>
    </xf>
    <xf numFmtId="0" fontId="21" fillId="4" borderId="27" xfId="0" applyFont="1" applyFill="1" applyBorder="1" applyAlignment="1">
      <alignment horizontal="center" vertical="center" wrapText="1"/>
    </xf>
    <xf numFmtId="0" fontId="21" fillId="4" borderId="28" xfId="0" applyFont="1" applyFill="1" applyBorder="1" applyAlignment="1">
      <alignment horizontal="center" vertical="center" wrapText="1"/>
    </xf>
    <xf numFmtId="0" fontId="21" fillId="4" borderId="28" xfId="1" applyNumberFormat="1" applyFont="1" applyFill="1" applyBorder="1" applyAlignment="1">
      <alignment horizontal="center" vertical="center" wrapText="1"/>
    </xf>
    <xf numFmtId="49" fontId="22" fillId="4" borderId="28" xfId="0" applyNumberFormat="1" applyFont="1" applyFill="1" applyBorder="1" applyAlignment="1">
      <alignment horizontal="left" vertical="center" wrapText="1"/>
    </xf>
    <xf numFmtId="4" fontId="9" fillId="4" borderId="11" xfId="3" applyNumberFormat="1" applyFont="1" applyFill="1" applyBorder="1" applyAlignment="1">
      <alignment vertical="center" wrapText="1"/>
    </xf>
    <xf numFmtId="4" fontId="9" fillId="4" borderId="29" xfId="3" applyNumberFormat="1" applyFont="1" applyFill="1" applyBorder="1" applyAlignment="1">
      <alignment vertical="center" wrapText="1"/>
    </xf>
    <xf numFmtId="0" fontId="23" fillId="0" borderId="26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28" xfId="1" applyNumberFormat="1" applyFont="1" applyFill="1" applyBorder="1" applyAlignment="1">
      <alignment horizontal="center" vertical="center" wrapText="1"/>
    </xf>
    <xf numFmtId="49" fontId="24" fillId="0" borderId="28" xfId="0" applyNumberFormat="1" applyFont="1" applyBorder="1" applyAlignment="1">
      <alignment horizontal="left" vertical="center" wrapText="1"/>
    </xf>
    <xf numFmtId="4" fontId="25" fillId="0" borderId="11" xfId="3" applyNumberFormat="1" applyFont="1" applyBorder="1" applyAlignment="1">
      <alignment vertical="center" wrapText="1"/>
    </xf>
    <xf numFmtId="4" fontId="25" fillId="0" borderId="29" xfId="3" applyNumberFormat="1" applyFont="1" applyBorder="1" applyAlignment="1">
      <alignment vertical="center" wrapText="1"/>
    </xf>
    <xf numFmtId="49" fontId="26" fillId="3" borderId="30" xfId="0" applyNumberFormat="1" applyFont="1" applyFill="1" applyBorder="1" applyAlignment="1">
      <alignment horizontal="left" vertical="center" wrapText="1"/>
    </xf>
    <xf numFmtId="49" fontId="26" fillId="3" borderId="21" xfId="0" applyNumberFormat="1" applyFont="1" applyFill="1" applyBorder="1" applyAlignment="1">
      <alignment horizontal="left" vertical="center" wrapText="1"/>
    </xf>
    <xf numFmtId="49" fontId="26" fillId="3" borderId="31" xfId="0" applyNumberFormat="1" applyFont="1" applyFill="1" applyBorder="1" applyAlignment="1">
      <alignment horizontal="left" vertical="center" wrapText="1"/>
    </xf>
    <xf numFmtId="4" fontId="17" fillId="3" borderId="32" xfId="3" applyNumberFormat="1" applyFont="1" applyFill="1" applyBorder="1" applyAlignment="1">
      <alignment vertical="center" wrapText="1"/>
    </xf>
    <xf numFmtId="0" fontId="27" fillId="0" borderId="26" xfId="0" applyFont="1" applyBorder="1" applyAlignment="1">
      <alignment horizontal="center" vertical="center"/>
    </xf>
    <xf numFmtId="0" fontId="21" fillId="0" borderId="28" xfId="1" applyNumberFormat="1" applyFont="1" applyFill="1" applyBorder="1" applyAlignment="1">
      <alignment vertical="center" wrapText="1"/>
    </xf>
    <xf numFmtId="49" fontId="28" fillId="0" borderId="11" xfId="0" applyNumberFormat="1" applyFont="1" applyBorder="1" applyAlignment="1">
      <alignment horizontal="right" vertical="center" wrapText="1"/>
    </xf>
    <xf numFmtId="49" fontId="28" fillId="0" borderId="33" xfId="0" applyNumberFormat="1" applyFont="1" applyBorder="1" applyAlignment="1">
      <alignment horizontal="right" vertical="center" wrapText="1"/>
    </xf>
    <xf numFmtId="49" fontId="28" fillId="0" borderId="27" xfId="0" applyNumberFormat="1" applyFont="1" applyBorder="1" applyAlignment="1">
      <alignment horizontal="right" vertical="center" wrapText="1"/>
    </xf>
    <xf numFmtId="9" fontId="9" fillId="0" borderId="11" xfId="2" applyFont="1" applyBorder="1" applyAlignment="1">
      <alignment vertical="center" wrapText="1"/>
    </xf>
    <xf numFmtId="4" fontId="18" fillId="3" borderId="32" xfId="3" applyNumberFormat="1" applyFont="1" applyFill="1" applyBorder="1" applyAlignment="1">
      <alignment vertical="center" wrapText="1"/>
    </xf>
    <xf numFmtId="0" fontId="29" fillId="0" borderId="1" xfId="3" applyFont="1" applyBorder="1" applyAlignment="1">
      <alignment horizontal="center"/>
    </xf>
    <xf numFmtId="0" fontId="29" fillId="0" borderId="2" xfId="3" applyFont="1" applyBorder="1" applyAlignment="1">
      <alignment horizontal="centerContinuous"/>
    </xf>
    <xf numFmtId="0" fontId="23" fillId="0" borderId="0" xfId="0" applyFont="1"/>
    <xf numFmtId="0" fontId="23" fillId="0" borderId="2" xfId="0" applyFont="1" applyBorder="1"/>
    <xf numFmtId="0" fontId="29" fillId="0" borderId="2" xfId="3" applyFont="1" applyBorder="1" applyAlignment="1">
      <alignment horizontal="center"/>
    </xf>
    <xf numFmtId="0" fontId="29" fillId="0" borderId="5" xfId="3" applyFont="1" applyBorder="1" applyAlignment="1">
      <alignment horizontal="center"/>
    </xf>
    <xf numFmtId="0" fontId="3" fillId="0" borderId="6" xfId="3" applyBorder="1"/>
    <xf numFmtId="0" fontId="29" fillId="0" borderId="0" xfId="3" applyFont="1"/>
    <xf numFmtId="0" fontId="30" fillId="0" borderId="16" xfId="3" applyFont="1" applyBorder="1" applyAlignment="1">
      <alignment vertical="center"/>
    </xf>
    <xf numFmtId="0" fontId="3" fillId="0" borderId="20" xfId="3" applyBorder="1"/>
    <xf numFmtId="0" fontId="31" fillId="2" borderId="34" xfId="3" applyFont="1" applyFill="1" applyBorder="1" applyAlignment="1">
      <alignment horizontal="center" vertical="center"/>
    </xf>
    <xf numFmtId="0" fontId="31" fillId="2" borderId="35" xfId="3" applyFont="1" applyFill="1" applyBorder="1" applyAlignment="1">
      <alignment horizontal="center" vertical="center"/>
    </xf>
    <xf numFmtId="0" fontId="31" fillId="2" borderId="36" xfId="3" applyFont="1" applyFill="1" applyBorder="1" applyAlignment="1">
      <alignment horizontal="center" vertical="center"/>
    </xf>
    <xf numFmtId="0" fontId="3" fillId="0" borderId="6" xfId="3" applyBorder="1" applyAlignment="1">
      <alignment vertical="center"/>
    </xf>
    <xf numFmtId="0" fontId="29" fillId="0" borderId="0" xfId="3" applyFont="1" applyAlignment="1">
      <alignment vertical="center"/>
    </xf>
    <xf numFmtId="0" fontId="11" fillId="0" borderId="23" xfId="3" applyFont="1" applyBorder="1" applyAlignment="1">
      <alignment horizontal="left" vertical="center"/>
    </xf>
    <xf numFmtId="0" fontId="11" fillId="0" borderId="24" xfId="3" applyFont="1" applyBorder="1" applyAlignment="1">
      <alignment horizontal="left" vertical="center"/>
    </xf>
    <xf numFmtId="0" fontId="11" fillId="0" borderId="25" xfId="3" applyFont="1" applyBorder="1" applyAlignment="1">
      <alignment horizontal="left" vertical="center"/>
    </xf>
    <xf numFmtId="0" fontId="11" fillId="0" borderId="1" xfId="3" applyFont="1" applyBorder="1" applyAlignment="1">
      <alignment horizontal="left" vertical="center"/>
    </xf>
    <xf numFmtId="0" fontId="11" fillId="0" borderId="2" xfId="3" applyFont="1" applyBorder="1" applyAlignment="1">
      <alignment horizontal="left" vertical="center"/>
    </xf>
    <xf numFmtId="0" fontId="11" fillId="0" borderId="5" xfId="3" applyFont="1" applyBorder="1" applyAlignment="1">
      <alignment horizontal="left" vertical="center"/>
    </xf>
    <xf numFmtId="0" fontId="11" fillId="0" borderId="37" xfId="3" applyFont="1" applyBorder="1" applyAlignment="1">
      <alignment horizontal="left" vertical="center"/>
    </xf>
    <xf numFmtId="0" fontId="11" fillId="0" borderId="33" xfId="3" applyFont="1" applyBorder="1" applyAlignment="1">
      <alignment horizontal="left" vertical="center"/>
    </xf>
    <xf numFmtId="0" fontId="11" fillId="0" borderId="12" xfId="3" applyFont="1" applyBorder="1" applyAlignment="1">
      <alignment horizontal="left" vertical="center"/>
    </xf>
    <xf numFmtId="0" fontId="29" fillId="0" borderId="0" xfId="3" applyFont="1" applyAlignment="1">
      <alignment horizontal="left" vertical="center"/>
    </xf>
    <xf numFmtId="0" fontId="11" fillId="0" borderId="37" xfId="3" applyFont="1" applyBorder="1" applyAlignment="1">
      <alignment horizontal="left" vertical="center" wrapText="1"/>
    </xf>
    <xf numFmtId="165" fontId="11" fillId="0" borderId="37" xfId="3" applyNumberFormat="1" applyFont="1" applyBorder="1" applyAlignment="1">
      <alignment horizontal="left" vertical="center"/>
    </xf>
    <xf numFmtId="165" fontId="11" fillId="0" borderId="33" xfId="3" applyNumberFormat="1" applyFont="1" applyBorder="1" applyAlignment="1">
      <alignment horizontal="left" vertical="center"/>
    </xf>
    <xf numFmtId="165" fontId="11" fillId="0" borderId="12" xfId="3" applyNumberFormat="1" applyFont="1" applyBorder="1" applyAlignment="1">
      <alignment horizontal="left" vertical="center"/>
    </xf>
    <xf numFmtId="0" fontId="11" fillId="5" borderId="38" xfId="3" applyFont="1" applyFill="1" applyBorder="1" applyAlignment="1">
      <alignment horizontal="left" vertical="center"/>
    </xf>
    <xf numFmtId="0" fontId="11" fillId="5" borderId="39" xfId="3" applyFont="1" applyFill="1" applyBorder="1" applyAlignment="1">
      <alignment horizontal="left" vertical="center"/>
    </xf>
    <xf numFmtId="0" fontId="11" fillId="5" borderId="40" xfId="3" applyFont="1" applyFill="1" applyBorder="1" applyAlignment="1">
      <alignment horizontal="left" vertical="center"/>
    </xf>
    <xf numFmtId="165" fontId="11" fillId="0" borderId="38" xfId="3" applyNumberFormat="1" applyFont="1" applyBorder="1" applyAlignment="1">
      <alignment horizontal="left" vertical="center"/>
    </xf>
    <xf numFmtId="165" fontId="11" fillId="0" borderId="39" xfId="3" applyNumberFormat="1" applyFont="1" applyBorder="1" applyAlignment="1">
      <alignment horizontal="left" vertical="center"/>
    </xf>
    <xf numFmtId="165" fontId="11" fillId="0" borderId="40" xfId="3" applyNumberFormat="1" applyFont="1" applyBorder="1" applyAlignment="1">
      <alignment horizontal="left" vertical="center"/>
    </xf>
    <xf numFmtId="0" fontId="3" fillId="0" borderId="15" xfId="3" applyBorder="1"/>
    <xf numFmtId="0" fontId="29" fillId="0" borderId="16" xfId="3" applyFont="1" applyBorder="1" applyAlignment="1">
      <alignment horizontal="left"/>
    </xf>
    <xf numFmtId="0" fontId="3" fillId="0" borderId="16" xfId="3" applyBorder="1"/>
    <xf numFmtId="0" fontId="3" fillId="0" borderId="16" xfId="3" applyBorder="1" applyAlignment="1">
      <alignment horizontal="left"/>
    </xf>
    <xf numFmtId="0" fontId="3" fillId="0" borderId="0" xfId="3" applyAlignment="1">
      <alignment horizontal="center"/>
    </xf>
    <xf numFmtId="0" fontId="30" fillId="0" borderId="16" xfId="3" applyFont="1" applyBorder="1" applyAlignment="1">
      <alignment horizontal="center" vertical="center"/>
    </xf>
    <xf numFmtId="0" fontId="11" fillId="0" borderId="33" xfId="3" applyFont="1" applyBorder="1" applyAlignment="1">
      <alignment horizontal="left" vertical="center" wrapText="1"/>
    </xf>
    <xf numFmtId="0" fontId="11" fillId="0" borderId="12" xfId="3" applyFont="1" applyBorder="1" applyAlignment="1">
      <alignment horizontal="left" vertical="center" wrapText="1"/>
    </xf>
    <xf numFmtId="0" fontId="11" fillId="5" borderId="38" xfId="3" applyFont="1" applyFill="1" applyBorder="1" applyAlignment="1">
      <alignment horizontal="left" vertical="center" wrapText="1"/>
    </xf>
    <xf numFmtId="0" fontId="11" fillId="5" borderId="39" xfId="3" applyFont="1" applyFill="1" applyBorder="1" applyAlignment="1">
      <alignment horizontal="left" vertical="center" wrapText="1"/>
    </xf>
    <xf numFmtId="0" fontId="11" fillId="5" borderId="40" xfId="3" applyFont="1" applyFill="1" applyBorder="1" applyAlignment="1">
      <alignment horizontal="left" vertical="center" wrapText="1"/>
    </xf>
    <xf numFmtId="0" fontId="11" fillId="0" borderId="0" xfId="3" applyFont="1" applyAlignment="1">
      <alignment horizontal="center"/>
    </xf>
    <xf numFmtId="0" fontId="20" fillId="0" borderId="26" xfId="0" applyFont="1" applyBorder="1" applyAlignment="1">
      <alignment horizontal="center" vertical="center"/>
    </xf>
    <xf numFmtId="4" fontId="25" fillId="4" borderId="11" xfId="3" applyNumberFormat="1" applyFont="1" applyFill="1" applyBorder="1" applyAlignment="1">
      <alignment vertical="center" wrapText="1"/>
    </xf>
    <xf numFmtId="4" fontId="25" fillId="4" borderId="29" xfId="3" applyNumberFormat="1" applyFont="1" applyFill="1" applyBorder="1" applyAlignment="1">
      <alignment vertical="center" wrapText="1"/>
    </xf>
    <xf numFmtId="49" fontId="32" fillId="3" borderId="30" xfId="0" applyNumberFormat="1" applyFont="1" applyFill="1" applyBorder="1" applyAlignment="1">
      <alignment horizontal="left" vertical="center" wrapText="1"/>
    </xf>
    <xf numFmtId="49" fontId="32" fillId="3" borderId="21" xfId="0" applyNumberFormat="1" applyFont="1" applyFill="1" applyBorder="1" applyAlignment="1">
      <alignment horizontal="left" vertical="center" wrapText="1"/>
    </xf>
    <xf numFmtId="49" fontId="32" fillId="3" borderId="31" xfId="0" applyNumberFormat="1" applyFont="1" applyFill="1" applyBorder="1" applyAlignment="1">
      <alignment horizontal="left" vertical="center" wrapText="1"/>
    </xf>
    <xf numFmtId="49" fontId="24" fillId="0" borderId="11" xfId="0" applyNumberFormat="1" applyFont="1" applyBorder="1" applyAlignment="1">
      <alignment horizontal="left" vertical="center" wrapText="1"/>
    </xf>
    <xf numFmtId="49" fontId="24" fillId="0" borderId="33" xfId="0" applyNumberFormat="1" applyFont="1" applyBorder="1" applyAlignment="1">
      <alignment horizontal="left" vertical="center" wrapText="1"/>
    </xf>
    <xf numFmtId="49" fontId="24" fillId="0" borderId="27" xfId="0" applyNumberFormat="1" applyFont="1" applyBorder="1" applyAlignment="1">
      <alignment horizontal="left" vertical="center" wrapText="1"/>
    </xf>
    <xf numFmtId="0" fontId="27" fillId="0" borderId="41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 wrapText="1"/>
    </xf>
    <xf numFmtId="0" fontId="21" fillId="0" borderId="43" xfId="0" applyFont="1" applyBorder="1" applyAlignment="1">
      <alignment horizontal="center" vertical="center" wrapText="1"/>
    </xf>
    <xf numFmtId="49" fontId="24" fillId="0" borderId="44" xfId="0" applyNumberFormat="1" applyFont="1" applyBorder="1" applyAlignment="1">
      <alignment horizontal="left" vertical="center" wrapText="1"/>
    </xf>
    <xf numFmtId="49" fontId="24" fillId="0" borderId="45" xfId="0" applyNumberFormat="1" applyFont="1" applyBorder="1" applyAlignment="1">
      <alignment horizontal="left" vertical="center" wrapText="1"/>
    </xf>
    <xf numFmtId="49" fontId="24" fillId="0" borderId="42" xfId="0" applyNumberFormat="1" applyFont="1" applyBorder="1" applyAlignment="1">
      <alignment horizontal="left" vertical="center" wrapText="1"/>
    </xf>
    <xf numFmtId="4" fontId="25" fillId="0" borderId="44" xfId="3" applyNumberFormat="1" applyFont="1" applyBorder="1" applyAlignment="1">
      <alignment vertical="center" wrapText="1"/>
    </xf>
    <xf numFmtId="4" fontId="25" fillId="0" borderId="46" xfId="3" applyNumberFormat="1" applyFont="1" applyBorder="1" applyAlignment="1">
      <alignment vertical="center" wrapText="1"/>
    </xf>
    <xf numFmtId="4" fontId="17" fillId="3" borderId="47" xfId="3" applyNumberFormat="1" applyFont="1" applyFill="1" applyBorder="1" applyAlignment="1">
      <alignment vertical="center" wrapText="1"/>
    </xf>
    <xf numFmtId="0" fontId="33" fillId="0" borderId="48" xfId="0" applyFont="1" applyBorder="1" applyAlignment="1">
      <alignment horizontal="right" vertical="center"/>
    </xf>
    <xf numFmtId="0" fontId="33" fillId="0" borderId="45" xfId="0" applyFont="1" applyBorder="1" applyAlignment="1">
      <alignment horizontal="right" vertical="center"/>
    </xf>
    <xf numFmtId="0" fontId="33" fillId="0" borderId="42" xfId="0" applyFont="1" applyBorder="1" applyAlignment="1">
      <alignment horizontal="right" vertical="center"/>
    </xf>
    <xf numFmtId="9" fontId="25" fillId="0" borderId="44" xfId="2" applyFont="1" applyBorder="1" applyAlignment="1">
      <alignment vertical="center" wrapText="1"/>
    </xf>
    <xf numFmtId="0" fontId="29" fillId="0" borderId="0" xfId="3" applyFont="1" applyAlignment="1">
      <alignment horizontal="center"/>
    </xf>
    <xf numFmtId="0" fontId="29" fillId="0" borderId="0" xfId="3" applyFont="1" applyAlignment="1">
      <alignment horizontal="center" vertical="center"/>
    </xf>
    <xf numFmtId="0" fontId="29" fillId="0" borderId="16" xfId="3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4" fillId="6" borderId="49" xfId="0" applyFont="1" applyFill="1" applyBorder="1" applyAlignment="1">
      <alignment horizontal="center" vertical="center"/>
    </xf>
    <xf numFmtId="0" fontId="34" fillId="6" borderId="50" xfId="0" applyFont="1" applyFill="1" applyBorder="1" applyAlignment="1">
      <alignment vertical="center"/>
    </xf>
    <xf numFmtId="0" fontId="34" fillId="6" borderId="50" xfId="0" applyFont="1" applyFill="1" applyBorder="1" applyAlignment="1">
      <alignment horizontal="center" vertical="center"/>
    </xf>
    <xf numFmtId="0" fontId="34" fillId="6" borderId="50" xfId="0" applyFont="1" applyFill="1" applyBorder="1" applyAlignment="1">
      <alignment horizontal="center" vertical="center" wrapText="1"/>
    </xf>
    <xf numFmtId="0" fontId="34" fillId="6" borderId="51" xfId="0" applyFont="1" applyFill="1" applyBorder="1" applyAlignment="1">
      <alignment horizontal="center" vertical="center" wrapText="1"/>
    </xf>
    <xf numFmtId="0" fontId="34" fillId="6" borderId="52" xfId="0" applyFont="1" applyFill="1" applyBorder="1" applyAlignment="1">
      <alignment horizontal="center" vertical="center" wrapText="1"/>
    </xf>
    <xf numFmtId="4" fontId="14" fillId="7" borderId="26" xfId="0" applyNumberFormat="1" applyFont="1" applyFill="1" applyBorder="1" applyAlignment="1">
      <alignment horizontal="center" vertical="center"/>
    </xf>
    <xf numFmtId="0" fontId="14" fillId="7" borderId="28" xfId="0" applyFont="1" applyFill="1" applyBorder="1" applyAlignment="1">
      <alignment horizontal="center" vertical="center"/>
    </xf>
    <xf numFmtId="9" fontId="14" fillId="7" borderId="28" xfId="0" applyNumberFormat="1" applyFont="1" applyFill="1" applyBorder="1"/>
    <xf numFmtId="166" fontId="14" fillId="7" borderId="28" xfId="5" applyFont="1" applyFill="1" applyBorder="1" applyAlignment="1">
      <alignment horizontal="center" vertical="center" wrapText="1"/>
    </xf>
    <xf numFmtId="4" fontId="3" fillId="0" borderId="26" xfId="0" applyNumberFormat="1" applyFont="1" applyBorder="1" applyAlignment="1">
      <alignment horizontal="center"/>
    </xf>
    <xf numFmtId="0" fontId="3" fillId="0" borderId="28" xfId="0" applyFont="1" applyBorder="1"/>
    <xf numFmtId="10" fontId="3" fillId="0" borderId="28" xfId="0" applyNumberFormat="1" applyFont="1" applyBorder="1"/>
    <xf numFmtId="4" fontId="14" fillId="0" borderId="26" xfId="0" applyNumberFormat="1" applyFont="1" applyBorder="1" applyAlignment="1">
      <alignment horizontal="center"/>
    </xf>
    <xf numFmtId="0" fontId="14" fillId="0" borderId="28" xfId="0" applyFont="1" applyBorder="1"/>
    <xf numFmtId="39" fontId="36" fillId="0" borderId="53" xfId="6" applyFont="1" applyBorder="1"/>
    <xf numFmtId="0" fontId="0" fillId="0" borderId="28" xfId="0" applyBorder="1"/>
    <xf numFmtId="39" fontId="37" fillId="0" borderId="28" xfId="7" applyFont="1" applyBorder="1"/>
    <xf numFmtId="4" fontId="14" fillId="7" borderId="26" xfId="0" applyNumberFormat="1" applyFont="1" applyFill="1" applyBorder="1" applyAlignment="1">
      <alignment horizontal="center"/>
    </xf>
    <xf numFmtId="0" fontId="14" fillId="7" borderId="28" xfId="0" applyFont="1" applyFill="1" applyBorder="1"/>
    <xf numFmtId="0" fontId="3" fillId="7" borderId="28" xfId="0" applyFont="1" applyFill="1" applyBorder="1"/>
    <xf numFmtId="0" fontId="14" fillId="0" borderId="28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167" fontId="14" fillId="0" borderId="28" xfId="1" applyNumberFormat="1" applyFont="1" applyBorder="1" applyAlignment="1">
      <alignment horizontal="center" vertical="center"/>
    </xf>
    <xf numFmtId="43" fontId="3" fillId="0" borderId="28" xfId="0" applyNumberFormat="1" applyFont="1" applyBorder="1" applyAlignment="1">
      <alignment horizontal="center"/>
    </xf>
    <xf numFmtId="4" fontId="3" fillId="0" borderId="54" xfId="0" applyNumberFormat="1" applyFont="1" applyBorder="1" applyAlignment="1">
      <alignment horizontal="center"/>
    </xf>
    <xf numFmtId="0" fontId="3" fillId="0" borderId="55" xfId="0" applyFont="1" applyBorder="1"/>
    <xf numFmtId="167" fontId="14" fillId="0" borderId="55" xfId="1" applyNumberFormat="1" applyFont="1" applyBorder="1" applyAlignment="1">
      <alignment horizontal="center" vertical="center"/>
    </xf>
    <xf numFmtId="9" fontId="3" fillId="0" borderId="55" xfId="2" applyFont="1" applyBorder="1" applyAlignment="1">
      <alignment horizontal="center"/>
    </xf>
    <xf numFmtId="9" fontId="3" fillId="0" borderId="55" xfId="0" applyNumberFormat="1" applyFont="1" applyBorder="1" applyAlignment="1">
      <alignment horizontal="center"/>
    </xf>
    <xf numFmtId="4" fontId="14" fillId="7" borderId="56" xfId="0" applyNumberFormat="1" applyFont="1" applyFill="1" applyBorder="1" applyAlignment="1">
      <alignment horizontal="center"/>
    </xf>
    <xf numFmtId="0" fontId="14" fillId="7" borderId="57" xfId="0" applyFont="1" applyFill="1" applyBorder="1"/>
    <xf numFmtId="0" fontId="3" fillId="7" borderId="57" xfId="0" applyFont="1" applyFill="1" applyBorder="1"/>
    <xf numFmtId="0" fontId="3" fillId="0" borderId="0" xfId="0" applyFont="1"/>
    <xf numFmtId="0" fontId="38" fillId="0" borderId="0" xfId="0" applyFont="1"/>
    <xf numFmtId="39" fontId="39" fillId="0" borderId="0" xfId="7" applyFont="1"/>
    <xf numFmtId="39" fontId="37" fillId="0" borderId="0" xfId="7" applyFont="1"/>
    <xf numFmtId="164" fontId="3" fillId="0" borderId="28" xfId="0" applyNumberFormat="1" applyFont="1" applyBorder="1" applyAlignment="1">
      <alignment horizontal="center"/>
    </xf>
    <xf numFmtId="166" fontId="14" fillId="0" borderId="28" xfId="5" applyFont="1" applyBorder="1" applyAlignment="1">
      <alignment horizontal="center"/>
    </xf>
    <xf numFmtId="39" fontId="37" fillId="0" borderId="28" xfId="7" applyFont="1" applyBorder="1" applyAlignment="1">
      <alignment horizontal="center"/>
    </xf>
    <xf numFmtId="166" fontId="14" fillId="7" borderId="28" xfId="5" applyFont="1" applyFill="1" applyBorder="1" applyAlignment="1">
      <alignment horizontal="center" vertical="center"/>
    </xf>
    <xf numFmtId="166" fontId="3" fillId="0" borderId="28" xfId="0" applyNumberFormat="1" applyFont="1" applyBorder="1" applyAlignment="1">
      <alignment horizontal="center"/>
    </xf>
    <xf numFmtId="166" fontId="14" fillId="7" borderId="57" xfId="5" applyFont="1" applyFill="1" applyBorder="1" applyAlignment="1">
      <alignment horizontal="center"/>
    </xf>
    <xf numFmtId="166" fontId="0" fillId="0" borderId="0" xfId="0" applyNumberFormat="1"/>
    <xf numFmtId="0" fontId="42" fillId="8" borderId="58" xfId="8" applyFont="1" applyFill="1" applyBorder="1" applyAlignment="1">
      <alignment horizontal="center" vertical="center" wrapText="1"/>
    </xf>
    <xf numFmtId="0" fontId="42" fillId="8" borderId="59" xfId="8" applyFont="1" applyFill="1" applyBorder="1" applyAlignment="1">
      <alignment horizontal="center" vertical="center" wrapText="1"/>
    </xf>
    <xf numFmtId="0" fontId="42" fillId="8" borderId="60" xfId="8" applyFont="1" applyFill="1" applyBorder="1" applyAlignment="1">
      <alignment horizontal="center" vertical="center" wrapText="1"/>
    </xf>
    <xf numFmtId="4" fontId="2" fillId="5" borderId="61" xfId="8" applyNumberFormat="1" applyFont="1" applyFill="1" applyBorder="1" applyAlignment="1">
      <alignment horizontal="right"/>
    </xf>
    <xf numFmtId="4" fontId="43" fillId="5" borderId="62" xfId="8" applyNumberFormat="1" applyFont="1" applyFill="1" applyBorder="1"/>
    <xf numFmtId="4" fontId="2" fillId="5" borderId="62" xfId="8" applyNumberFormat="1" applyFont="1" applyFill="1" applyBorder="1" applyAlignment="1">
      <alignment horizontal="left"/>
    </xf>
    <xf numFmtId="4" fontId="3" fillId="5" borderId="62" xfId="8" applyNumberFormat="1" applyFill="1" applyBorder="1"/>
    <xf numFmtId="4" fontId="2" fillId="5" borderId="62" xfId="8" applyNumberFormat="1" applyFont="1" applyFill="1" applyBorder="1" applyAlignment="1">
      <alignment horizontal="right"/>
    </xf>
    <xf numFmtId="165" fontId="44" fillId="5" borderId="62" xfId="8" applyNumberFormat="1" applyFont="1" applyFill="1" applyBorder="1" applyAlignment="1">
      <alignment horizontal="right"/>
    </xf>
    <xf numFmtId="4" fontId="44" fillId="5" borderId="63" xfId="8" applyNumberFormat="1" applyFont="1" applyFill="1" applyBorder="1"/>
    <xf numFmtId="4" fontId="0" fillId="0" borderId="0" xfId="0" applyNumberFormat="1"/>
    <xf numFmtId="4" fontId="3" fillId="5" borderId="64" xfId="8" applyNumberFormat="1" applyFill="1" applyBorder="1"/>
    <xf numFmtId="4" fontId="2" fillId="5" borderId="59" xfId="8" applyNumberFormat="1" applyFont="1" applyFill="1" applyBorder="1" applyAlignment="1">
      <alignment horizontal="centerContinuous"/>
    </xf>
    <xf numFmtId="4" fontId="3" fillId="5" borderId="59" xfId="8" applyNumberFormat="1" applyFill="1" applyBorder="1" applyAlignment="1">
      <alignment horizontal="centerContinuous"/>
    </xf>
    <xf numFmtId="4" fontId="3" fillId="5" borderId="59" xfId="8" applyNumberFormat="1" applyFill="1" applyBorder="1" applyAlignment="1">
      <alignment horizontal="center"/>
    </xf>
    <xf numFmtId="4" fontId="3" fillId="5" borderId="60" xfId="8" applyNumberFormat="1" applyFill="1" applyBorder="1" applyAlignment="1">
      <alignment horizontal="center"/>
    </xf>
    <xf numFmtId="4" fontId="3" fillId="5" borderId="65" xfId="8" applyNumberFormat="1" applyFill="1" applyBorder="1"/>
    <xf numFmtId="4" fontId="3" fillId="5" borderId="0" xfId="8" applyNumberFormat="1" applyFill="1" applyAlignment="1">
      <alignment horizontal="left"/>
    </xf>
    <xf numFmtId="4" fontId="3" fillId="5" borderId="0" xfId="8" applyNumberFormat="1" applyFill="1"/>
    <xf numFmtId="4" fontId="3" fillId="5" borderId="0" xfId="8" applyNumberFormat="1" applyFill="1" applyAlignment="1">
      <alignment horizontal="center"/>
    </xf>
    <xf numFmtId="4" fontId="3" fillId="5" borderId="66" xfId="8" applyNumberFormat="1" applyFill="1" applyBorder="1"/>
    <xf numFmtId="2" fontId="3" fillId="5" borderId="0" xfId="8" applyNumberFormat="1" applyFill="1"/>
    <xf numFmtId="0" fontId="45" fillId="5" borderId="0" xfId="8" applyFont="1" applyFill="1"/>
    <xf numFmtId="0" fontId="45" fillId="5" borderId="0" xfId="8" applyFont="1" applyFill="1" applyAlignment="1">
      <alignment horizontal="center"/>
    </xf>
    <xf numFmtId="169" fontId="45" fillId="5" borderId="0" xfId="9" applyNumberFormat="1" applyFont="1" applyFill="1" applyBorder="1" applyAlignment="1">
      <alignment horizontal="center"/>
    </xf>
    <xf numFmtId="2" fontId="45" fillId="5" borderId="0" xfId="2" applyNumberFormat="1" applyFont="1" applyFill="1" applyBorder="1"/>
    <xf numFmtId="2" fontId="45" fillId="5" borderId="0" xfId="9" applyNumberFormat="1" applyFont="1" applyFill="1" applyBorder="1"/>
    <xf numFmtId="2" fontId="45" fillId="5" borderId="66" xfId="9" applyNumberFormat="1" applyFont="1" applyFill="1" applyBorder="1"/>
    <xf numFmtId="4" fontId="3" fillId="5" borderId="0" xfId="8" applyNumberFormat="1" applyFill="1" applyAlignment="1">
      <alignment horizontal="centerContinuous"/>
    </xf>
    <xf numFmtId="4" fontId="2" fillId="5" borderId="0" xfId="8" applyNumberFormat="1" applyFont="1" applyFill="1" applyAlignment="1">
      <alignment horizontal="centerContinuous"/>
    </xf>
    <xf numFmtId="0" fontId="3" fillId="5" borderId="0" xfId="8" applyFill="1"/>
    <xf numFmtId="0" fontId="3" fillId="5" borderId="66" xfId="8" applyFill="1" applyBorder="1"/>
    <xf numFmtId="0" fontId="46" fillId="5" borderId="0" xfId="10" applyFont="1" applyFill="1" applyAlignment="1">
      <alignment horizontal="left"/>
    </xf>
    <xf numFmtId="0" fontId="45" fillId="5" borderId="0" xfId="10" applyFont="1" applyFill="1" applyAlignment="1">
      <alignment horizontal="center"/>
    </xf>
    <xf numFmtId="170" fontId="46" fillId="5" borderId="0" xfId="8" applyNumberFormat="1" applyFont="1" applyFill="1" applyAlignment="1">
      <alignment horizontal="right" vertical="center"/>
    </xf>
    <xf numFmtId="2" fontId="46" fillId="5" borderId="0" xfId="10" applyNumberFormat="1" applyFont="1" applyFill="1" applyAlignment="1">
      <alignment horizontal="right"/>
    </xf>
    <xf numFmtId="4" fontId="45" fillId="5" borderId="0" xfId="8" applyNumberFormat="1" applyFont="1" applyFill="1" applyAlignment="1">
      <alignment horizontal="right"/>
    </xf>
    <xf numFmtId="2" fontId="3" fillId="5" borderId="66" xfId="8" applyNumberFormat="1" applyFill="1" applyBorder="1"/>
    <xf numFmtId="4" fontId="3" fillId="5" borderId="67" xfId="8" applyNumberFormat="1" applyFill="1" applyBorder="1"/>
    <xf numFmtId="0" fontId="3" fillId="5" borderId="68" xfId="8" applyFill="1" applyBorder="1"/>
    <xf numFmtId="0" fontId="3" fillId="5" borderId="69" xfId="8" applyFill="1" applyBorder="1"/>
  </cellXfs>
  <cellStyles count="11">
    <cellStyle name="_x0004_¥" xfId="10" xr:uid="{341DD811-F6C7-4BFB-9213-34EFA7D181E3}"/>
    <cellStyle name="Comma 3" xfId="9" xr:uid="{8E6370D9-20C8-48CB-909E-B58966BD5587}"/>
    <cellStyle name="Comma_Estructura de Costos Servicio Contra Incendios" xfId="5" xr:uid="{8A9EE67E-9A48-4009-9505-AD429764B0B1}"/>
    <cellStyle name="Hipervínculo" xfId="4" builtinId="8"/>
    <cellStyle name="Millares" xfId="1" builtinId="3"/>
    <cellStyle name="Normal" xfId="0" builtinId="0"/>
    <cellStyle name="Normal 10 3" xfId="3" xr:uid="{6B17C666-799D-4FBA-93F3-314C77DD4BCD}"/>
    <cellStyle name="Normal 4 2 3" xfId="8" xr:uid="{88251305-7F89-4ECC-93CF-82949071AC1D}"/>
    <cellStyle name="Normal_L63B1009-01" xfId="7" xr:uid="{199FCF9D-3EFB-4045-9A05-D9473AEF5CBE}"/>
    <cellStyle name="Normal_L63B1077" xfId="6" xr:uid="{1C867F72-5A55-42D8-8EA8-5E3122B5D89A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89647</xdr:colOff>
      <xdr:row>0</xdr:row>
      <xdr:rowOff>80346</xdr:rowOff>
    </xdr:from>
    <xdr:to>
      <xdr:col>1</xdr:col>
      <xdr:colOff>342783</xdr:colOff>
      <xdr:row>3</xdr:row>
      <xdr:rowOff>85725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2FEFA75-06FF-434B-A79B-E147BA26D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7" y="80346"/>
          <a:ext cx="1015136" cy="5768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67233</xdr:colOff>
      <xdr:row>0</xdr:row>
      <xdr:rowOff>57934</xdr:rowOff>
    </xdr:from>
    <xdr:to>
      <xdr:col>1</xdr:col>
      <xdr:colOff>495301</xdr:colOff>
      <xdr:row>3</xdr:row>
      <xdr:rowOff>147464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9A19F03-CCB6-4A87-8A3F-23112D309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3" y="57934"/>
          <a:ext cx="1190068" cy="6610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1B374-8A46-4989-8BC5-08D3453D6DD7}">
  <dimension ref="A1:L35"/>
  <sheetViews>
    <sheetView showGridLines="0" topLeftCell="A14" workbookViewId="0">
      <selection activeCell="E22" sqref="E22:J22"/>
    </sheetView>
  </sheetViews>
  <sheetFormatPr baseColWidth="10" defaultRowHeight="15"/>
  <cols>
    <col min="5" max="10" width="17.7109375" customWidth="1"/>
    <col min="11" max="11" width="13.7109375" bestFit="1" customWidth="1"/>
    <col min="12" max="12" width="18" bestFit="1" customWidth="1"/>
  </cols>
  <sheetData>
    <row r="1" spans="1:12">
      <c r="A1" s="1"/>
      <c r="B1" s="2"/>
      <c r="C1" s="2"/>
      <c r="D1" s="3"/>
      <c r="E1" s="4" t="s">
        <v>0</v>
      </c>
      <c r="F1" s="5"/>
      <c r="G1" s="5"/>
      <c r="H1" s="5"/>
      <c r="I1" s="5"/>
      <c r="J1" s="6"/>
      <c r="K1" s="7"/>
      <c r="L1" s="8"/>
    </row>
    <row r="2" spans="1:12">
      <c r="A2" s="9"/>
      <c r="B2" s="10"/>
      <c r="C2" s="10"/>
      <c r="D2" s="11"/>
      <c r="E2" s="12"/>
      <c r="F2" s="13"/>
      <c r="G2" s="13"/>
      <c r="H2" s="13"/>
      <c r="I2" s="13"/>
      <c r="J2" s="14"/>
      <c r="K2" s="15"/>
      <c r="L2" s="16"/>
    </row>
    <row r="3" spans="1:12">
      <c r="A3" s="9"/>
      <c r="B3" s="10"/>
      <c r="C3" s="10"/>
      <c r="D3" s="11"/>
      <c r="E3" s="12"/>
      <c r="F3" s="13"/>
      <c r="G3" s="13"/>
      <c r="H3" s="13"/>
      <c r="I3" s="13"/>
      <c r="J3" s="14"/>
      <c r="K3" s="17" t="s">
        <v>1</v>
      </c>
      <c r="L3" s="18"/>
    </row>
    <row r="4" spans="1:12">
      <c r="A4" s="9"/>
      <c r="B4" s="10"/>
      <c r="C4" s="10"/>
      <c r="D4" s="11"/>
      <c r="E4" s="12"/>
      <c r="F4" s="13"/>
      <c r="G4" s="13"/>
      <c r="H4" s="13"/>
      <c r="I4" s="13"/>
      <c r="J4" s="14"/>
      <c r="K4" s="19" t="s">
        <v>2</v>
      </c>
      <c r="L4" s="20">
        <v>44862</v>
      </c>
    </row>
    <row r="5" spans="1:12">
      <c r="A5" s="21" t="s">
        <v>3</v>
      </c>
      <c r="B5" s="22"/>
      <c r="C5" s="22"/>
      <c r="D5" s="23"/>
      <c r="E5" s="12"/>
      <c r="F5" s="13"/>
      <c r="G5" s="13"/>
      <c r="H5" s="13"/>
      <c r="I5" s="13"/>
      <c r="J5" s="14"/>
      <c r="K5" s="24"/>
      <c r="L5" s="25"/>
    </row>
    <row r="6" spans="1:12" ht="15.75" thickBot="1">
      <c r="A6" s="26" t="s">
        <v>4</v>
      </c>
      <c r="B6" s="27"/>
      <c r="C6" s="27"/>
      <c r="D6" s="28"/>
      <c r="E6" s="29"/>
      <c r="F6" s="30"/>
      <c r="G6" s="30"/>
      <c r="H6" s="30"/>
      <c r="I6" s="30"/>
      <c r="J6" s="31"/>
      <c r="K6" s="32"/>
      <c r="L6" s="33"/>
    </row>
    <row r="7" spans="1:12">
      <c r="A7" s="34" t="s">
        <v>5</v>
      </c>
      <c r="B7" s="35"/>
      <c r="C7" s="35"/>
      <c r="D7" s="36"/>
      <c r="E7" s="36"/>
      <c r="F7" s="36"/>
      <c r="G7" s="36"/>
      <c r="H7" s="36"/>
      <c r="I7" s="36"/>
      <c r="J7" s="36"/>
      <c r="K7" s="37"/>
      <c r="L7" s="38"/>
    </row>
    <row r="8" spans="1:12">
      <c r="A8" s="39" t="s">
        <v>6</v>
      </c>
      <c r="B8" s="40"/>
      <c r="C8" s="40"/>
      <c r="D8" s="41" t="s">
        <v>7</v>
      </c>
      <c r="E8" s="41"/>
      <c r="F8" s="41"/>
      <c r="G8" s="41"/>
      <c r="H8" s="41"/>
      <c r="I8" s="41"/>
      <c r="J8" s="41"/>
      <c r="K8" s="42"/>
      <c r="L8" s="43"/>
    </row>
    <row r="9" spans="1:12">
      <c r="A9" s="39" t="s">
        <v>8</v>
      </c>
      <c r="B9" s="40"/>
      <c r="C9" s="40"/>
      <c r="D9" s="41" t="s">
        <v>9</v>
      </c>
      <c r="E9" s="41"/>
      <c r="F9" s="41"/>
      <c r="G9" s="41"/>
      <c r="H9" s="41"/>
      <c r="I9" s="41"/>
      <c r="J9" s="41"/>
      <c r="K9" s="42"/>
      <c r="L9" s="43"/>
    </row>
    <row r="10" spans="1:12">
      <c r="A10" s="39" t="s">
        <v>10</v>
      </c>
      <c r="B10" s="40"/>
      <c r="C10" s="40"/>
      <c r="D10" s="41" t="s">
        <v>11</v>
      </c>
      <c r="E10" s="41"/>
      <c r="F10" s="41"/>
      <c r="G10" s="41"/>
      <c r="H10" s="41"/>
      <c r="I10" s="41"/>
      <c r="J10" s="41"/>
      <c r="K10" s="42"/>
      <c r="L10" s="43"/>
    </row>
    <row r="11" spans="1:12">
      <c r="A11" s="39" t="s">
        <v>12</v>
      </c>
      <c r="B11" s="40"/>
      <c r="C11" s="40"/>
      <c r="D11" s="41" t="s">
        <v>13</v>
      </c>
      <c r="E11" s="41"/>
      <c r="F11" s="41"/>
      <c r="G11" s="41"/>
      <c r="H11" s="41"/>
      <c r="I11" s="41"/>
      <c r="J11" s="41"/>
      <c r="K11" s="42"/>
      <c r="L11" s="43"/>
    </row>
    <row r="12" spans="1:12" ht="52.5" thickBot="1">
      <c r="A12" s="44"/>
      <c r="B12" s="45"/>
      <c r="C12" s="45"/>
      <c r="D12" s="45"/>
      <c r="E12" s="45"/>
      <c r="F12" s="45"/>
      <c r="G12" s="45"/>
      <c r="H12" s="45"/>
      <c r="I12" s="45"/>
      <c r="J12" s="46"/>
      <c r="K12" s="46" t="s">
        <v>14</v>
      </c>
      <c r="L12" s="47">
        <v>44829</v>
      </c>
    </row>
    <row r="13" spans="1:12" ht="41.25" thickBot="1">
      <c r="A13" s="48" t="s">
        <v>15</v>
      </c>
      <c r="B13" s="49" t="s">
        <v>16</v>
      </c>
      <c r="C13" s="49" t="s">
        <v>17</v>
      </c>
      <c r="D13" s="49"/>
      <c r="E13" s="50" t="s">
        <v>18</v>
      </c>
      <c r="F13" s="50"/>
      <c r="G13" s="50"/>
      <c r="H13" s="50"/>
      <c r="I13" s="50"/>
      <c r="J13" s="50"/>
      <c r="K13" s="51" t="s">
        <v>19</v>
      </c>
      <c r="L13" s="52" t="s">
        <v>20</v>
      </c>
    </row>
    <row r="14" spans="1:12" ht="20.25">
      <c r="A14" s="53" t="s">
        <v>21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5"/>
    </row>
    <row r="15" spans="1:12" ht="27" customHeight="1">
      <c r="A15" s="56">
        <v>1</v>
      </c>
      <c r="B15" s="57"/>
      <c r="C15" s="58"/>
      <c r="D15" s="59"/>
      <c r="E15" s="60" t="s">
        <v>22</v>
      </c>
      <c r="F15" s="60"/>
      <c r="G15" s="60"/>
      <c r="H15" s="60"/>
      <c r="I15" s="60"/>
      <c r="J15" s="60"/>
      <c r="K15" s="61"/>
      <c r="L15" s="62"/>
    </row>
    <row r="16" spans="1:12" ht="34.5" customHeight="1">
      <c r="A16" s="63">
        <v>1.1000000000000001</v>
      </c>
      <c r="B16" s="64" t="s">
        <v>23</v>
      </c>
      <c r="C16" s="65">
        <v>24</v>
      </c>
      <c r="D16" s="66"/>
      <c r="E16" s="67" t="s">
        <v>24</v>
      </c>
      <c r="F16" s="67"/>
      <c r="G16" s="67"/>
      <c r="H16" s="67"/>
      <c r="I16" s="67"/>
      <c r="J16" s="67"/>
      <c r="K16" s="68">
        <v>21317.010904737464</v>
      </c>
      <c r="L16" s="69">
        <v>511608.26171369915</v>
      </c>
    </row>
    <row r="17" spans="1:12" ht="27" customHeight="1">
      <c r="A17" s="63">
        <v>1.2</v>
      </c>
      <c r="B17" s="64" t="s">
        <v>25</v>
      </c>
      <c r="C17" s="65">
        <v>115</v>
      </c>
      <c r="D17" s="66"/>
      <c r="E17" s="67" t="s">
        <v>26</v>
      </c>
      <c r="F17" s="67"/>
      <c r="G17" s="67"/>
      <c r="H17" s="67"/>
      <c r="I17" s="67"/>
      <c r="J17" s="67"/>
      <c r="K17" s="68">
        <v>22</v>
      </c>
      <c r="L17" s="69">
        <v>2530</v>
      </c>
    </row>
    <row r="18" spans="1:12" ht="27" customHeight="1">
      <c r="A18" s="63">
        <v>1.3</v>
      </c>
      <c r="B18" s="64" t="s">
        <v>25</v>
      </c>
      <c r="C18" s="65">
        <v>15</v>
      </c>
      <c r="D18" s="66"/>
      <c r="E18" s="67" t="s">
        <v>27</v>
      </c>
      <c r="F18" s="67"/>
      <c r="G18" s="67"/>
      <c r="H18" s="67"/>
      <c r="I18" s="67"/>
      <c r="J18" s="67"/>
      <c r="K18" s="68">
        <v>0</v>
      </c>
      <c r="L18" s="69">
        <v>0</v>
      </c>
    </row>
    <row r="19" spans="1:12" ht="27" customHeight="1">
      <c r="A19" s="56">
        <v>2</v>
      </c>
      <c r="B19" s="57"/>
      <c r="C19" s="58"/>
      <c r="D19" s="59"/>
      <c r="E19" s="60" t="s">
        <v>28</v>
      </c>
      <c r="F19" s="60"/>
      <c r="G19" s="60"/>
      <c r="H19" s="60"/>
      <c r="I19" s="60"/>
      <c r="J19" s="60"/>
      <c r="K19" s="61"/>
      <c r="L19" s="62"/>
    </row>
    <row r="20" spans="1:12" ht="38.25" customHeight="1">
      <c r="A20" s="63">
        <v>2.1</v>
      </c>
      <c r="B20" s="64" t="s">
        <v>23</v>
      </c>
      <c r="C20" s="65">
        <v>5</v>
      </c>
      <c r="D20" s="66"/>
      <c r="E20" s="67" t="s">
        <v>29</v>
      </c>
      <c r="F20" s="67"/>
      <c r="G20" s="67"/>
      <c r="H20" s="67"/>
      <c r="I20" s="67"/>
      <c r="J20" s="67"/>
      <c r="K20" s="68">
        <v>9039.0182182458211</v>
      </c>
      <c r="L20" s="69">
        <v>45195.091091229107</v>
      </c>
    </row>
    <row r="21" spans="1:12" ht="27" customHeight="1">
      <c r="A21" s="63">
        <v>2.2000000000000002</v>
      </c>
      <c r="B21" s="64" t="s">
        <v>25</v>
      </c>
      <c r="C21" s="65">
        <v>12</v>
      </c>
      <c r="D21" s="66"/>
      <c r="E21" s="67" t="s">
        <v>30</v>
      </c>
      <c r="F21" s="67"/>
      <c r="G21" s="67"/>
      <c r="H21" s="67"/>
      <c r="I21" s="67"/>
      <c r="J21" s="67"/>
      <c r="K21" s="68">
        <v>400</v>
      </c>
      <c r="L21" s="69">
        <v>4800</v>
      </c>
    </row>
    <row r="22" spans="1:12" ht="27" customHeight="1">
      <c r="A22" s="63">
        <v>2.2999999999999998</v>
      </c>
      <c r="B22" s="64" t="s">
        <v>31</v>
      </c>
      <c r="C22" s="65">
        <v>5600</v>
      </c>
      <c r="D22" s="66"/>
      <c r="E22" s="67" t="s">
        <v>27</v>
      </c>
      <c r="F22" s="67"/>
      <c r="G22" s="67"/>
      <c r="H22" s="67"/>
      <c r="I22" s="67"/>
      <c r="J22" s="67"/>
      <c r="K22" s="68">
        <v>0</v>
      </c>
      <c r="L22" s="69">
        <v>0</v>
      </c>
    </row>
    <row r="23" spans="1:12" ht="27" customHeight="1">
      <c r="A23" s="70" t="s">
        <v>32</v>
      </c>
      <c r="B23" s="71"/>
      <c r="C23" s="71"/>
      <c r="D23" s="71"/>
      <c r="E23" s="71"/>
      <c r="F23" s="71"/>
      <c r="G23" s="71"/>
      <c r="H23" s="71"/>
      <c r="I23" s="71"/>
      <c r="J23" s="71"/>
      <c r="K23" s="72"/>
      <c r="L23" s="73">
        <f>SUM(L15:L22)</f>
        <v>564133.3528049282</v>
      </c>
    </row>
    <row r="24" spans="1:12" ht="27" customHeight="1">
      <c r="A24" s="74"/>
      <c r="B24" s="64"/>
      <c r="C24" s="65"/>
      <c r="D24" s="75"/>
      <c r="E24" s="76" t="s">
        <v>33</v>
      </c>
      <c r="F24" s="77"/>
      <c r="G24" s="77"/>
      <c r="H24" s="77"/>
      <c r="I24" s="77"/>
      <c r="J24" s="78"/>
      <c r="K24" s="79">
        <v>0.18</v>
      </c>
      <c r="L24" s="69">
        <f>+K24*L23</f>
        <v>101544.00350488708</v>
      </c>
    </row>
    <row r="25" spans="1:12" ht="27" customHeight="1" thickBot="1">
      <c r="A25" s="70" t="s">
        <v>34</v>
      </c>
      <c r="B25" s="71"/>
      <c r="C25" s="71"/>
      <c r="D25" s="71"/>
      <c r="E25" s="71"/>
      <c r="F25" s="71"/>
      <c r="G25" s="71"/>
      <c r="H25" s="71"/>
      <c r="I25" s="71"/>
      <c r="J25" s="71"/>
      <c r="K25" s="72"/>
      <c r="L25" s="80">
        <f>+L24+L23</f>
        <v>665677.35630981531</v>
      </c>
    </row>
    <row r="26" spans="1:12" ht="27" customHeight="1">
      <c r="A26" s="81"/>
      <c r="B26" s="82"/>
      <c r="C26" s="82"/>
      <c r="D26" s="82"/>
      <c r="E26" s="83"/>
      <c r="F26" s="83"/>
      <c r="G26" s="83"/>
      <c r="H26" s="83"/>
      <c r="I26" s="84"/>
      <c r="J26" s="84"/>
      <c r="K26" s="85"/>
      <c r="L26" s="86"/>
    </row>
    <row r="27" spans="1:12" ht="27" customHeight="1" thickBot="1">
      <c r="A27" s="87"/>
      <c r="B27" s="88"/>
      <c r="C27" s="88"/>
      <c r="D27" s="88"/>
      <c r="E27" s="121" t="s">
        <v>35</v>
      </c>
      <c r="F27" s="121"/>
      <c r="G27" s="121"/>
      <c r="H27" s="45"/>
      <c r="I27" s="45"/>
      <c r="J27" s="45"/>
      <c r="K27" s="45"/>
      <c r="L27" s="90"/>
    </row>
    <row r="28" spans="1:12" ht="27" customHeight="1" thickBot="1">
      <c r="A28" s="87"/>
      <c r="B28" s="88"/>
      <c r="C28" s="88"/>
      <c r="D28" s="88"/>
      <c r="E28" s="91" t="s">
        <v>18</v>
      </c>
      <c r="F28" s="92"/>
      <c r="G28" s="93"/>
      <c r="H28" s="91" t="s">
        <v>36</v>
      </c>
      <c r="I28" s="92"/>
      <c r="J28" s="92"/>
      <c r="K28" s="92"/>
      <c r="L28" s="93"/>
    </row>
    <row r="29" spans="1:12" ht="27" customHeight="1">
      <c r="A29" s="94"/>
      <c r="B29" s="95"/>
      <c r="C29" s="95"/>
      <c r="D29" s="95"/>
      <c r="E29" s="96" t="s">
        <v>37</v>
      </c>
      <c r="F29" s="97"/>
      <c r="G29" s="98"/>
      <c r="H29" s="99" t="s">
        <v>38</v>
      </c>
      <c r="I29" s="100"/>
      <c r="J29" s="100"/>
      <c r="K29" s="100"/>
      <c r="L29" s="101"/>
    </row>
    <row r="30" spans="1:12" ht="27" customHeight="1">
      <c r="A30" s="94"/>
      <c r="B30" s="95"/>
      <c r="C30" s="95"/>
      <c r="D30" s="95"/>
      <c r="E30" s="102" t="s">
        <v>39</v>
      </c>
      <c r="F30" s="103"/>
      <c r="G30" s="104"/>
      <c r="H30" s="102" t="s">
        <v>40</v>
      </c>
      <c r="I30" s="103"/>
      <c r="J30" s="103"/>
      <c r="K30" s="103"/>
      <c r="L30" s="104"/>
    </row>
    <row r="31" spans="1:12" ht="27" customHeight="1">
      <c r="A31" s="94"/>
      <c r="B31" s="105"/>
      <c r="C31" s="105"/>
      <c r="D31" s="105"/>
      <c r="E31" s="102" t="s">
        <v>41</v>
      </c>
      <c r="F31" s="103"/>
      <c r="G31" s="104"/>
      <c r="H31" s="102" t="s">
        <v>42</v>
      </c>
      <c r="I31" s="103"/>
      <c r="J31" s="103"/>
      <c r="K31" s="103"/>
      <c r="L31" s="104"/>
    </row>
    <row r="32" spans="1:12" ht="27" customHeight="1">
      <c r="A32" s="94"/>
      <c r="B32" s="105"/>
      <c r="C32" s="105"/>
      <c r="D32" s="105"/>
      <c r="E32" s="106" t="s">
        <v>43</v>
      </c>
      <c r="F32" s="103"/>
      <c r="G32" s="104"/>
      <c r="H32" s="102" t="s">
        <v>44</v>
      </c>
      <c r="I32" s="103"/>
      <c r="J32" s="103"/>
      <c r="K32" s="103"/>
      <c r="L32" s="104"/>
    </row>
    <row r="33" spans="1:12" ht="27" customHeight="1">
      <c r="A33" s="94"/>
      <c r="B33" s="105"/>
      <c r="C33" s="105"/>
      <c r="D33" s="105"/>
      <c r="E33" s="106" t="s">
        <v>45</v>
      </c>
      <c r="F33" s="122"/>
      <c r="G33" s="123"/>
      <c r="H33" s="107">
        <f>L23*0.1</f>
        <v>56413.335280492822</v>
      </c>
      <c r="I33" s="108"/>
      <c r="J33" s="108"/>
      <c r="K33" s="108"/>
      <c r="L33" s="109"/>
    </row>
    <row r="34" spans="1:12" ht="27" customHeight="1" thickBot="1">
      <c r="A34" s="94"/>
      <c r="B34" s="105"/>
      <c r="C34" s="105"/>
      <c r="D34" s="105"/>
      <c r="E34" s="124" t="s">
        <v>46</v>
      </c>
      <c r="F34" s="125"/>
      <c r="G34" s="126"/>
      <c r="H34" s="113">
        <f>L23*0.05</f>
        <v>28206.667640246411</v>
      </c>
      <c r="I34" s="114"/>
      <c r="J34" s="114"/>
      <c r="K34" s="114"/>
      <c r="L34" s="115"/>
    </row>
    <row r="35" spans="1:12" ht="15.75" thickBot="1">
      <c r="A35" s="116"/>
      <c r="B35" s="117"/>
      <c r="C35" s="117"/>
      <c r="D35" s="117"/>
      <c r="E35" s="118"/>
      <c r="F35" s="118"/>
      <c r="G35" s="118"/>
      <c r="H35" s="119"/>
      <c r="I35" s="119"/>
      <c r="J35" s="119"/>
      <c r="K35" s="118"/>
      <c r="L35" s="33"/>
    </row>
  </sheetData>
  <mergeCells count="45">
    <mergeCell ref="E32:G32"/>
    <mergeCell ref="H32:L32"/>
    <mergeCell ref="E33:G33"/>
    <mergeCell ref="H33:L33"/>
    <mergeCell ref="E34:G34"/>
    <mergeCell ref="H34:L34"/>
    <mergeCell ref="E29:G29"/>
    <mergeCell ref="H29:L29"/>
    <mergeCell ref="E30:G30"/>
    <mergeCell ref="H30:L30"/>
    <mergeCell ref="E31:G31"/>
    <mergeCell ref="H31:L31"/>
    <mergeCell ref="A23:K23"/>
    <mergeCell ref="E24:J24"/>
    <mergeCell ref="A25:K25"/>
    <mergeCell ref="E28:G28"/>
    <mergeCell ref="H28:L28"/>
    <mergeCell ref="E27:G27"/>
    <mergeCell ref="E17:J17"/>
    <mergeCell ref="E18:J18"/>
    <mergeCell ref="E19:J19"/>
    <mergeCell ref="E20:J20"/>
    <mergeCell ref="E21:J21"/>
    <mergeCell ref="E22:J22"/>
    <mergeCell ref="A11:C11"/>
    <mergeCell ref="D11:J11"/>
    <mergeCell ref="E13:J13"/>
    <mergeCell ref="A14:L14"/>
    <mergeCell ref="E15:J15"/>
    <mergeCell ref="E16:J16"/>
    <mergeCell ref="A7:C7"/>
    <mergeCell ref="A8:C8"/>
    <mergeCell ref="D8:J8"/>
    <mergeCell ref="A9:C9"/>
    <mergeCell ref="D9:J9"/>
    <mergeCell ref="A10:C10"/>
    <mergeCell ref="D10:J10"/>
    <mergeCell ref="A1:D4"/>
    <mergeCell ref="E1:J6"/>
    <mergeCell ref="K1:L2"/>
    <mergeCell ref="K3:L3"/>
    <mergeCell ref="K4:K5"/>
    <mergeCell ref="L4:L5"/>
    <mergeCell ref="A5:D5"/>
    <mergeCell ref="A6:D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6FA80-D61D-4CC1-8D98-6E4E18F607E8}">
  <dimension ref="A1:L38"/>
  <sheetViews>
    <sheetView showGridLines="0" tabSelected="1" topLeftCell="F7" workbookViewId="0">
      <selection activeCell="L16" sqref="L16"/>
    </sheetView>
  </sheetViews>
  <sheetFormatPr baseColWidth="10" defaultRowHeight="15"/>
  <cols>
    <col min="5" max="9" width="19.140625" customWidth="1"/>
    <col min="10" max="10" width="14.28515625" customWidth="1"/>
    <col min="11" max="11" width="13.85546875" customWidth="1"/>
    <col min="12" max="12" width="18" bestFit="1" customWidth="1"/>
  </cols>
  <sheetData>
    <row r="1" spans="1:12">
      <c r="A1" s="1"/>
      <c r="B1" s="2"/>
      <c r="C1" s="2"/>
      <c r="D1" s="3"/>
      <c r="E1" s="4" t="s">
        <v>0</v>
      </c>
      <c r="F1" s="5"/>
      <c r="G1" s="5"/>
      <c r="H1" s="5"/>
      <c r="I1" s="5"/>
      <c r="J1" s="6"/>
      <c r="K1" s="7"/>
      <c r="L1" s="8"/>
    </row>
    <row r="2" spans="1:12">
      <c r="A2" s="9"/>
      <c r="B2" s="10"/>
      <c r="C2" s="10"/>
      <c r="D2" s="11"/>
      <c r="E2" s="12"/>
      <c r="F2" s="13"/>
      <c r="G2" s="13"/>
      <c r="H2" s="13"/>
      <c r="I2" s="13"/>
      <c r="J2" s="14"/>
      <c r="K2" s="15"/>
      <c r="L2" s="16"/>
    </row>
    <row r="3" spans="1:12">
      <c r="A3" s="9"/>
      <c r="B3" s="10"/>
      <c r="C3" s="10"/>
      <c r="D3" s="11"/>
      <c r="E3" s="12"/>
      <c r="F3" s="13"/>
      <c r="G3" s="13"/>
      <c r="H3" s="13"/>
      <c r="I3" s="13"/>
      <c r="J3" s="14"/>
      <c r="K3" s="17" t="s">
        <v>1</v>
      </c>
      <c r="L3" s="18"/>
    </row>
    <row r="4" spans="1:12">
      <c r="A4" s="9"/>
      <c r="B4" s="10"/>
      <c r="C4" s="10"/>
      <c r="D4" s="11"/>
      <c r="E4" s="12"/>
      <c r="F4" s="13"/>
      <c r="G4" s="13"/>
      <c r="H4" s="13"/>
      <c r="I4" s="13"/>
      <c r="J4" s="14"/>
      <c r="K4" s="19" t="s">
        <v>2</v>
      </c>
      <c r="L4" s="20">
        <v>44862</v>
      </c>
    </row>
    <row r="5" spans="1:12">
      <c r="A5" s="21" t="s">
        <v>3</v>
      </c>
      <c r="B5" s="22"/>
      <c r="C5" s="22"/>
      <c r="D5" s="23"/>
      <c r="E5" s="12"/>
      <c r="F5" s="13"/>
      <c r="G5" s="13"/>
      <c r="H5" s="13"/>
      <c r="I5" s="13"/>
      <c r="J5" s="14"/>
      <c r="K5" s="24"/>
      <c r="L5" s="25"/>
    </row>
    <row r="6" spans="1:12" ht="15.75" thickBot="1">
      <c r="A6" s="26" t="s">
        <v>4</v>
      </c>
      <c r="B6" s="27"/>
      <c r="C6" s="27"/>
      <c r="D6" s="28"/>
      <c r="E6" s="29"/>
      <c r="F6" s="30"/>
      <c r="G6" s="30"/>
      <c r="H6" s="30"/>
      <c r="I6" s="30"/>
      <c r="J6" s="31"/>
      <c r="K6" s="32"/>
      <c r="L6" s="33"/>
    </row>
    <row r="7" spans="1:12">
      <c r="A7" s="34" t="s">
        <v>5</v>
      </c>
      <c r="B7" s="35"/>
      <c r="C7" s="35"/>
      <c r="D7" s="127"/>
      <c r="E7" s="36"/>
      <c r="F7" s="36"/>
      <c r="G7" s="36"/>
      <c r="H7" s="36"/>
      <c r="I7" s="36"/>
      <c r="J7" s="36"/>
      <c r="K7" s="37"/>
      <c r="L7" s="38"/>
    </row>
    <row r="8" spans="1:12">
      <c r="A8" s="39" t="s">
        <v>6</v>
      </c>
      <c r="B8" s="40"/>
      <c r="C8" s="40"/>
      <c r="D8" s="41" t="s">
        <v>7</v>
      </c>
      <c r="E8" s="41"/>
      <c r="F8" s="41"/>
      <c r="G8" s="41"/>
      <c r="H8" s="41"/>
      <c r="I8" s="41"/>
      <c r="J8" s="41"/>
      <c r="K8" s="42"/>
      <c r="L8" s="43"/>
    </row>
    <row r="9" spans="1:12">
      <c r="A9" s="39" t="s">
        <v>8</v>
      </c>
      <c r="B9" s="40"/>
      <c r="C9" s="40"/>
      <c r="D9" s="41" t="s">
        <v>9</v>
      </c>
      <c r="E9" s="41"/>
      <c r="F9" s="41"/>
      <c r="G9" s="41"/>
      <c r="H9" s="41"/>
      <c r="I9" s="41"/>
      <c r="J9" s="41"/>
      <c r="K9" s="42"/>
      <c r="L9" s="43"/>
    </row>
    <row r="10" spans="1:12">
      <c r="A10" s="39" t="s">
        <v>10</v>
      </c>
      <c r="B10" s="40"/>
      <c r="C10" s="40"/>
      <c r="D10" s="41" t="s">
        <v>11</v>
      </c>
      <c r="E10" s="41"/>
      <c r="F10" s="41"/>
      <c r="G10" s="41"/>
      <c r="H10" s="41"/>
      <c r="I10" s="41"/>
      <c r="J10" s="41"/>
      <c r="K10" s="42"/>
      <c r="L10" s="43"/>
    </row>
    <row r="11" spans="1:12">
      <c r="A11" s="39" t="s">
        <v>12</v>
      </c>
      <c r="B11" s="40"/>
      <c r="C11" s="40"/>
      <c r="D11" s="41" t="s">
        <v>13</v>
      </c>
      <c r="E11" s="41"/>
      <c r="F11" s="41"/>
      <c r="G11" s="41"/>
      <c r="H11" s="41"/>
      <c r="I11" s="41"/>
      <c r="J11" s="41"/>
      <c r="K11" s="42"/>
      <c r="L11" s="43"/>
    </row>
    <row r="12" spans="1:12" ht="52.5" thickBot="1">
      <c r="A12" s="44"/>
      <c r="B12" s="45"/>
      <c r="C12" s="45"/>
      <c r="D12" s="120"/>
      <c r="E12" s="45"/>
      <c r="F12" s="45"/>
      <c r="G12" s="45"/>
      <c r="H12" s="45"/>
      <c r="I12" s="45"/>
      <c r="J12" s="46"/>
      <c r="K12" s="46" t="s">
        <v>14</v>
      </c>
      <c r="L12" s="47">
        <v>44829</v>
      </c>
    </row>
    <row r="13" spans="1:12" ht="41.25" thickBot="1">
      <c r="A13" s="48" t="s">
        <v>15</v>
      </c>
      <c r="B13" s="49" t="s">
        <v>16</v>
      </c>
      <c r="C13" s="49" t="s">
        <v>17</v>
      </c>
      <c r="D13" s="49"/>
      <c r="E13" s="50" t="s">
        <v>18</v>
      </c>
      <c r="F13" s="50"/>
      <c r="G13" s="50"/>
      <c r="H13" s="50"/>
      <c r="I13" s="50"/>
      <c r="J13" s="50"/>
      <c r="K13" s="51" t="s">
        <v>19</v>
      </c>
      <c r="L13" s="52" t="s">
        <v>20</v>
      </c>
    </row>
    <row r="14" spans="1:12" ht="20.25">
      <c r="A14" s="53" t="s">
        <v>21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5"/>
    </row>
    <row r="15" spans="1:12" ht="15.75">
      <c r="A15" s="56">
        <v>1</v>
      </c>
      <c r="B15" s="57"/>
      <c r="C15" s="58"/>
      <c r="D15" s="59"/>
      <c r="E15" s="60" t="s">
        <v>22</v>
      </c>
      <c r="F15" s="60"/>
      <c r="G15" s="60"/>
      <c r="H15" s="60"/>
      <c r="I15" s="60"/>
      <c r="J15" s="60"/>
      <c r="K15" s="61"/>
      <c r="L15" s="62"/>
    </row>
    <row r="16" spans="1:12" ht="18">
      <c r="A16" s="128">
        <v>1.1000000000000001</v>
      </c>
      <c r="B16" s="64" t="s">
        <v>23</v>
      </c>
      <c r="C16" s="65">
        <v>24</v>
      </c>
      <c r="D16" s="66"/>
      <c r="E16" s="67" t="s">
        <v>24</v>
      </c>
      <c r="F16" s="67"/>
      <c r="G16" s="67"/>
      <c r="H16" s="67"/>
      <c r="I16" s="67"/>
      <c r="J16" s="67"/>
      <c r="K16" s="68">
        <v>17053.60872378997</v>
      </c>
      <c r="L16" s="69">
        <v>409286.60937095928</v>
      </c>
    </row>
    <row r="17" spans="1:12" ht="18">
      <c r="A17" s="128">
        <v>1.2</v>
      </c>
      <c r="B17" s="64" t="s">
        <v>25</v>
      </c>
      <c r="C17" s="65">
        <v>115</v>
      </c>
      <c r="D17" s="66"/>
      <c r="E17" s="67" t="s">
        <v>26</v>
      </c>
      <c r="F17" s="67"/>
      <c r="G17" s="67"/>
      <c r="H17" s="67"/>
      <c r="I17" s="67"/>
      <c r="J17" s="67"/>
      <c r="K17" s="68">
        <v>17.600000000000001</v>
      </c>
      <c r="L17" s="69">
        <v>2024.0000000000002</v>
      </c>
    </row>
    <row r="18" spans="1:12" ht="18">
      <c r="A18" s="128">
        <v>1.3</v>
      </c>
      <c r="B18" s="64" t="s">
        <v>25</v>
      </c>
      <c r="C18" s="65">
        <v>15</v>
      </c>
      <c r="D18" s="66"/>
      <c r="E18" s="67" t="s">
        <v>27</v>
      </c>
      <c r="F18" s="67"/>
      <c r="G18" s="67"/>
      <c r="H18" s="67"/>
      <c r="I18" s="67"/>
      <c r="J18" s="67"/>
      <c r="K18" s="68">
        <v>0</v>
      </c>
      <c r="L18" s="69">
        <v>0</v>
      </c>
    </row>
    <row r="19" spans="1:12" ht="18">
      <c r="A19" s="56">
        <v>2</v>
      </c>
      <c r="B19" s="57"/>
      <c r="C19" s="58"/>
      <c r="D19" s="59"/>
      <c r="E19" s="60" t="s">
        <v>28</v>
      </c>
      <c r="F19" s="60"/>
      <c r="G19" s="60"/>
      <c r="H19" s="60"/>
      <c r="I19" s="60"/>
      <c r="J19" s="60"/>
      <c r="K19" s="129"/>
      <c r="L19" s="130"/>
    </row>
    <row r="20" spans="1:12" ht="18">
      <c r="A20" s="128">
        <v>2.1</v>
      </c>
      <c r="B20" s="64" t="s">
        <v>23</v>
      </c>
      <c r="C20" s="65">
        <v>5</v>
      </c>
      <c r="D20" s="66"/>
      <c r="E20" s="67" t="s">
        <v>47</v>
      </c>
      <c r="F20" s="67"/>
      <c r="G20" s="67"/>
      <c r="H20" s="67"/>
      <c r="I20" s="67"/>
      <c r="J20" s="67"/>
      <c r="K20" s="68">
        <v>7231.2145745966563</v>
      </c>
      <c r="L20" s="69">
        <v>36156.072872983284</v>
      </c>
    </row>
    <row r="21" spans="1:12" ht="18">
      <c r="A21" s="128">
        <v>2.2000000000000002</v>
      </c>
      <c r="B21" s="64" t="s">
        <v>25</v>
      </c>
      <c r="C21" s="65">
        <v>12</v>
      </c>
      <c r="D21" s="66"/>
      <c r="E21" s="67" t="s">
        <v>30</v>
      </c>
      <c r="F21" s="67"/>
      <c r="G21" s="67"/>
      <c r="H21" s="67"/>
      <c r="I21" s="67"/>
      <c r="J21" s="67"/>
      <c r="K21" s="68">
        <v>320</v>
      </c>
      <c r="L21" s="69">
        <v>3840</v>
      </c>
    </row>
    <row r="22" spans="1:12" ht="18">
      <c r="A22" s="128">
        <v>2.2999999999999998</v>
      </c>
      <c r="B22" s="64" t="s">
        <v>31</v>
      </c>
      <c r="C22" s="65">
        <v>5600</v>
      </c>
      <c r="D22" s="66"/>
      <c r="E22" s="67" t="s">
        <v>27</v>
      </c>
      <c r="F22" s="67"/>
      <c r="G22" s="67"/>
      <c r="H22" s="67"/>
      <c r="I22" s="67"/>
      <c r="J22" s="67"/>
      <c r="K22" s="68">
        <v>0</v>
      </c>
      <c r="L22" s="69">
        <v>0</v>
      </c>
    </row>
    <row r="23" spans="1:12" ht="23.25">
      <c r="A23" s="131" t="s">
        <v>48</v>
      </c>
      <c r="B23" s="132"/>
      <c r="C23" s="132"/>
      <c r="D23" s="132"/>
      <c r="E23" s="132"/>
      <c r="F23" s="132"/>
      <c r="G23" s="132"/>
      <c r="H23" s="132"/>
      <c r="I23" s="132"/>
      <c r="J23" s="132"/>
      <c r="K23" s="133"/>
      <c r="L23" s="73">
        <f>SUM(L15:L22)</f>
        <v>451306.68224394257</v>
      </c>
    </row>
    <row r="24" spans="1:12" ht="18">
      <c r="A24" s="74"/>
      <c r="B24" s="64" t="s">
        <v>49</v>
      </c>
      <c r="C24" s="65">
        <v>1</v>
      </c>
      <c r="D24" s="134" t="s">
        <v>50</v>
      </c>
      <c r="E24" s="135"/>
      <c r="F24" s="135"/>
      <c r="G24" s="135"/>
      <c r="H24" s="135"/>
      <c r="I24" s="135"/>
      <c r="J24" s="136"/>
      <c r="K24" s="68">
        <v>22565.334112197132</v>
      </c>
      <c r="L24" s="69">
        <v>22565.334112197132</v>
      </c>
    </row>
    <row r="25" spans="1:12" ht="18.75" thickBot="1">
      <c r="A25" s="137"/>
      <c r="B25" s="138" t="s">
        <v>49</v>
      </c>
      <c r="C25" s="139">
        <v>1</v>
      </c>
      <c r="D25" s="140" t="s">
        <v>51</v>
      </c>
      <c r="E25" s="141"/>
      <c r="F25" s="141"/>
      <c r="G25" s="141"/>
      <c r="H25" s="141"/>
      <c r="I25" s="141"/>
      <c r="J25" s="142"/>
      <c r="K25" s="143">
        <v>90261.336448788526</v>
      </c>
      <c r="L25" s="144">
        <v>90261.336448788526</v>
      </c>
    </row>
    <row r="26" spans="1:12" ht="24" thickTop="1">
      <c r="A26" s="70" t="s">
        <v>52</v>
      </c>
      <c r="B26" s="71"/>
      <c r="C26" s="71"/>
      <c r="D26" s="71"/>
      <c r="E26" s="71"/>
      <c r="F26" s="71"/>
      <c r="G26" s="71"/>
      <c r="H26" s="71"/>
      <c r="I26" s="71"/>
      <c r="J26" s="71"/>
      <c r="K26" s="72"/>
      <c r="L26" s="145">
        <f>SUM(L23:L25)</f>
        <v>564133.3528049282</v>
      </c>
    </row>
    <row r="27" spans="1:12" ht="18.75" thickBot="1">
      <c r="A27" s="146" t="s">
        <v>33</v>
      </c>
      <c r="B27" s="147"/>
      <c r="C27" s="147"/>
      <c r="D27" s="147"/>
      <c r="E27" s="147"/>
      <c r="F27" s="147"/>
      <c r="G27" s="147"/>
      <c r="H27" s="147"/>
      <c r="I27" s="147"/>
      <c r="J27" s="148"/>
      <c r="K27" s="149">
        <v>0.18</v>
      </c>
      <c r="L27" s="144">
        <f>IF(L26="","",+L26*K27)</f>
        <v>101544.00350488708</v>
      </c>
    </row>
    <row r="28" spans="1:12" ht="24.75" thickTop="1" thickBot="1">
      <c r="A28" s="70" t="s">
        <v>53</v>
      </c>
      <c r="B28" s="71"/>
      <c r="C28" s="71"/>
      <c r="D28" s="71"/>
      <c r="E28" s="71"/>
      <c r="F28" s="71"/>
      <c r="G28" s="71"/>
      <c r="H28" s="71"/>
      <c r="I28" s="71"/>
      <c r="J28" s="71"/>
      <c r="K28" s="72"/>
      <c r="L28" s="73">
        <f>IF(L27="","",+L27+L26)</f>
        <v>665677.35630981531</v>
      </c>
    </row>
    <row r="29" spans="1:12">
      <c r="A29" s="81"/>
      <c r="B29" s="82"/>
      <c r="C29" s="82"/>
      <c r="D29" s="85"/>
      <c r="E29" s="83"/>
      <c r="F29" s="83"/>
      <c r="G29" s="83"/>
      <c r="H29" s="83"/>
      <c r="I29" s="84"/>
      <c r="J29" s="84"/>
      <c r="K29" s="85"/>
      <c r="L29" s="86"/>
    </row>
    <row r="30" spans="1:12" ht="16.5" thickBot="1">
      <c r="A30" s="87"/>
      <c r="B30" s="88"/>
      <c r="C30" s="88"/>
      <c r="D30" s="150"/>
      <c r="E30" s="89" t="s">
        <v>35</v>
      </c>
      <c r="F30" s="89"/>
      <c r="G30" s="45"/>
      <c r="H30" s="45"/>
      <c r="I30" s="45"/>
      <c r="J30" s="45"/>
      <c r="K30" s="45"/>
      <c r="L30" s="90"/>
    </row>
    <row r="31" spans="1:12" ht="18.75" thickBot="1">
      <c r="A31" s="87"/>
      <c r="B31" s="88"/>
      <c r="C31" s="88"/>
      <c r="D31" s="150"/>
      <c r="E31" s="91" t="s">
        <v>18</v>
      </c>
      <c r="F31" s="92"/>
      <c r="G31" s="93"/>
      <c r="H31" s="91" t="s">
        <v>54</v>
      </c>
      <c r="I31" s="92"/>
      <c r="J31" s="92"/>
      <c r="K31" s="92"/>
      <c r="L31" s="93"/>
    </row>
    <row r="32" spans="1:12">
      <c r="A32" s="94"/>
      <c r="B32" s="95"/>
      <c r="C32" s="95"/>
      <c r="D32" s="151"/>
      <c r="E32" s="96" t="s">
        <v>37</v>
      </c>
      <c r="F32" s="97"/>
      <c r="G32" s="98"/>
      <c r="H32" s="99" t="s">
        <v>38</v>
      </c>
      <c r="I32" s="100"/>
      <c r="J32" s="100"/>
      <c r="K32" s="100"/>
      <c r="L32" s="101"/>
    </row>
    <row r="33" spans="1:12">
      <c r="A33" s="94"/>
      <c r="B33" s="95"/>
      <c r="C33" s="95"/>
      <c r="D33" s="151"/>
      <c r="E33" s="102" t="s">
        <v>39</v>
      </c>
      <c r="F33" s="103"/>
      <c r="G33" s="104"/>
      <c r="H33" s="102" t="s">
        <v>40</v>
      </c>
      <c r="I33" s="103"/>
      <c r="J33" s="103"/>
      <c r="K33" s="103"/>
      <c r="L33" s="104"/>
    </row>
    <row r="34" spans="1:12">
      <c r="A34" s="94"/>
      <c r="B34" s="105"/>
      <c r="C34" s="105"/>
      <c r="D34" s="151"/>
      <c r="E34" s="102" t="s">
        <v>41</v>
      </c>
      <c r="F34" s="103"/>
      <c r="G34" s="104"/>
      <c r="H34" s="102" t="s">
        <v>42</v>
      </c>
      <c r="I34" s="103"/>
      <c r="J34" s="103"/>
      <c r="K34" s="103"/>
      <c r="L34" s="104"/>
    </row>
    <row r="35" spans="1:12">
      <c r="A35" s="94"/>
      <c r="B35" s="105"/>
      <c r="C35" s="105"/>
      <c r="D35" s="151"/>
      <c r="E35" s="106" t="s">
        <v>43</v>
      </c>
      <c r="F35" s="103"/>
      <c r="G35" s="104"/>
      <c r="H35" s="102" t="s">
        <v>44</v>
      </c>
      <c r="I35" s="103"/>
      <c r="J35" s="103"/>
      <c r="K35" s="103"/>
      <c r="L35" s="104"/>
    </row>
    <row r="36" spans="1:12">
      <c r="A36" s="94"/>
      <c r="B36" s="105"/>
      <c r="C36" s="105"/>
      <c r="D36" s="151"/>
      <c r="E36" s="102" t="s">
        <v>45</v>
      </c>
      <c r="F36" s="103"/>
      <c r="G36" s="104"/>
      <c r="H36" s="107">
        <f>L26*0.1</f>
        <v>56413.335280492822</v>
      </c>
      <c r="I36" s="108"/>
      <c r="J36" s="108"/>
      <c r="K36" s="108"/>
      <c r="L36" s="109"/>
    </row>
    <row r="37" spans="1:12" ht="15.75" thickBot="1">
      <c r="A37" s="94"/>
      <c r="B37" s="105"/>
      <c r="C37" s="105"/>
      <c r="D37" s="151"/>
      <c r="E37" s="110" t="s">
        <v>46</v>
      </c>
      <c r="F37" s="111"/>
      <c r="G37" s="112"/>
      <c r="H37" s="113">
        <f>L26*0.05</f>
        <v>28206.667640246411</v>
      </c>
      <c r="I37" s="114"/>
      <c r="J37" s="114"/>
      <c r="K37" s="114"/>
      <c r="L37" s="115"/>
    </row>
    <row r="38" spans="1:12" ht="15.75" thickBot="1">
      <c r="A38" s="116"/>
      <c r="B38" s="117"/>
      <c r="C38" s="117"/>
      <c r="D38" s="152"/>
      <c r="E38" s="118"/>
      <c r="F38" s="118"/>
      <c r="G38" s="118"/>
      <c r="H38" s="119"/>
      <c r="I38" s="119"/>
      <c r="J38" s="119"/>
      <c r="K38" s="118"/>
      <c r="L38" s="33"/>
    </row>
  </sheetData>
  <mergeCells count="48">
    <mergeCell ref="E37:G37"/>
    <mergeCell ref="H37:L37"/>
    <mergeCell ref="E34:G34"/>
    <mergeCell ref="H34:L34"/>
    <mergeCell ref="E35:G35"/>
    <mergeCell ref="H35:L35"/>
    <mergeCell ref="E36:G36"/>
    <mergeCell ref="H36:L36"/>
    <mergeCell ref="E30:F30"/>
    <mergeCell ref="E31:G31"/>
    <mergeCell ref="H31:L31"/>
    <mergeCell ref="E32:G32"/>
    <mergeCell ref="H32:L32"/>
    <mergeCell ref="E33:G33"/>
    <mergeCell ref="H33:L33"/>
    <mergeCell ref="A23:K23"/>
    <mergeCell ref="D24:J24"/>
    <mergeCell ref="D25:J25"/>
    <mergeCell ref="A26:K26"/>
    <mergeCell ref="A27:J27"/>
    <mergeCell ref="A28:K28"/>
    <mergeCell ref="E17:J17"/>
    <mergeCell ref="E18:J18"/>
    <mergeCell ref="E19:J19"/>
    <mergeCell ref="E20:J20"/>
    <mergeCell ref="E21:J21"/>
    <mergeCell ref="E22:J22"/>
    <mergeCell ref="A11:C11"/>
    <mergeCell ref="D11:J11"/>
    <mergeCell ref="E13:J13"/>
    <mergeCell ref="A14:L14"/>
    <mergeCell ref="E15:J15"/>
    <mergeCell ref="E16:J16"/>
    <mergeCell ref="A7:C7"/>
    <mergeCell ref="A8:C8"/>
    <mergeCell ref="D8:J8"/>
    <mergeCell ref="A9:C9"/>
    <mergeCell ref="D9:J9"/>
    <mergeCell ref="A10:C10"/>
    <mergeCell ref="D10:J10"/>
    <mergeCell ref="A1:D4"/>
    <mergeCell ref="E1:J6"/>
    <mergeCell ref="K1:L2"/>
    <mergeCell ref="K3:L3"/>
    <mergeCell ref="K4:K5"/>
    <mergeCell ref="L4:L5"/>
    <mergeCell ref="A5:D5"/>
    <mergeCell ref="A6:D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CC3FD-E087-4FC4-8CF9-0FE13CF7F22B}">
  <dimension ref="B2:H43"/>
  <sheetViews>
    <sheetView showGridLines="0" workbookViewId="0">
      <selection activeCell="C7" sqref="C7"/>
    </sheetView>
  </sheetViews>
  <sheetFormatPr baseColWidth="10" defaultRowHeight="15"/>
  <cols>
    <col min="1" max="1" width="3.140625" customWidth="1"/>
    <col min="3" max="3" width="53.28515625" bestFit="1" customWidth="1"/>
    <col min="5" max="7" width="12.7109375" bestFit="1" customWidth="1"/>
    <col min="8" max="8" width="13.7109375" bestFit="1" customWidth="1"/>
  </cols>
  <sheetData>
    <row r="2" spans="2:7" ht="15.75">
      <c r="B2" s="153" t="s">
        <v>55</v>
      </c>
      <c r="C2" s="153"/>
      <c r="D2" s="153"/>
      <c r="E2" s="153"/>
      <c r="F2" s="153"/>
    </row>
    <row r="3" spans="2:7" ht="16.5" thickBot="1">
      <c r="B3" s="154"/>
      <c r="C3" s="154"/>
      <c r="D3" s="154"/>
      <c r="E3" s="154"/>
      <c r="F3" s="154"/>
    </row>
    <row r="4" spans="2:7">
      <c r="B4" s="155" t="s">
        <v>56</v>
      </c>
      <c r="C4" s="156" t="s">
        <v>58</v>
      </c>
      <c r="D4" s="157" t="s">
        <v>93</v>
      </c>
      <c r="E4" s="158" t="s">
        <v>94</v>
      </c>
      <c r="F4" s="159" t="s">
        <v>96</v>
      </c>
      <c r="G4" s="160"/>
    </row>
    <row r="5" spans="2:7" ht="38.25">
      <c r="B5" s="161">
        <v>1</v>
      </c>
      <c r="C5" s="162" t="s">
        <v>59</v>
      </c>
      <c r="D5" s="163"/>
      <c r="E5" s="164" t="s">
        <v>95</v>
      </c>
      <c r="F5" s="164" t="s">
        <v>97</v>
      </c>
      <c r="G5" s="164" t="s">
        <v>98</v>
      </c>
    </row>
    <row r="6" spans="2:7">
      <c r="B6" s="165"/>
      <c r="C6" s="166" t="s">
        <v>60</v>
      </c>
      <c r="D6" s="166"/>
      <c r="E6" s="192">
        <v>2800</v>
      </c>
      <c r="F6" s="192">
        <v>2145</v>
      </c>
      <c r="G6" s="192">
        <v>2600.0000000000005</v>
      </c>
    </row>
    <row r="7" spans="2:7">
      <c r="B7" s="165"/>
      <c r="C7" s="166" t="s">
        <v>61</v>
      </c>
      <c r="D7" s="167">
        <v>1.9099999999999999E-2</v>
      </c>
      <c r="E7" s="192">
        <v>53.48</v>
      </c>
      <c r="F7" s="192">
        <v>40.969499999999996</v>
      </c>
      <c r="G7" s="192">
        <v>49.660000000000004</v>
      </c>
    </row>
    <row r="8" spans="2:7">
      <c r="B8" s="168">
        <v>2</v>
      </c>
      <c r="C8" s="169" t="s">
        <v>62</v>
      </c>
      <c r="D8" s="166"/>
      <c r="E8" s="193"/>
      <c r="F8" s="193"/>
      <c r="G8" s="193"/>
    </row>
    <row r="9" spans="2:7">
      <c r="B9" s="165"/>
      <c r="C9" s="166" t="s">
        <v>63</v>
      </c>
      <c r="D9" s="167">
        <v>8.3299999999999999E-2</v>
      </c>
      <c r="E9" s="192">
        <v>233.24</v>
      </c>
      <c r="F9" s="192">
        <v>178.67849999999999</v>
      </c>
      <c r="G9" s="192">
        <v>216.58000000000004</v>
      </c>
    </row>
    <row r="10" spans="2:7">
      <c r="B10" s="165"/>
      <c r="C10" s="166" t="s">
        <v>64</v>
      </c>
      <c r="D10" s="167">
        <v>0.1817</v>
      </c>
      <c r="E10" s="192">
        <v>508.76</v>
      </c>
      <c r="F10" s="192">
        <v>389.74650000000003</v>
      </c>
      <c r="G10" s="192">
        <v>472.42000000000007</v>
      </c>
    </row>
    <row r="11" spans="2:7">
      <c r="B11" s="165"/>
      <c r="C11" s="166" t="s">
        <v>65</v>
      </c>
      <c r="D11" s="167">
        <v>8.3299999999999999E-2</v>
      </c>
      <c r="E11" s="192">
        <v>233.24</v>
      </c>
      <c r="F11" s="192">
        <v>178.67849999999999</v>
      </c>
      <c r="G11" s="192">
        <v>216.58000000000004</v>
      </c>
    </row>
    <row r="12" spans="2:7">
      <c r="B12" s="168">
        <v>3</v>
      </c>
      <c r="C12" s="169" t="s">
        <v>66</v>
      </c>
      <c r="D12" s="166"/>
      <c r="E12" s="193"/>
      <c r="F12" s="193"/>
      <c r="G12" s="193"/>
    </row>
    <row r="13" spans="2:7">
      <c r="B13" s="165"/>
      <c r="C13" s="166" t="s">
        <v>67</v>
      </c>
      <c r="D13" s="167">
        <v>0.09</v>
      </c>
      <c r="E13" s="192">
        <v>252</v>
      </c>
      <c r="F13" s="192">
        <v>193.04999999999998</v>
      </c>
      <c r="G13" s="192">
        <v>234.00000000000003</v>
      </c>
    </row>
    <row r="14" spans="2:7">
      <c r="B14" s="165"/>
      <c r="C14" s="166" t="s">
        <v>68</v>
      </c>
      <c r="D14" s="167">
        <v>7.0000000000000001E-3</v>
      </c>
      <c r="E14" s="192">
        <v>23.535679999999999</v>
      </c>
      <c r="F14" s="192">
        <v>18.030012000000003</v>
      </c>
      <c r="G14" s="192">
        <v>21.854560000000003</v>
      </c>
    </row>
    <row r="15" spans="2:7">
      <c r="B15" s="165"/>
      <c r="C15" s="166" t="s">
        <v>69</v>
      </c>
      <c r="D15" s="167">
        <v>7.0000000000000001E-3</v>
      </c>
      <c r="E15" s="192">
        <v>23.535679999999999</v>
      </c>
      <c r="F15" s="192">
        <v>18.030012000000003</v>
      </c>
      <c r="G15" s="192">
        <v>21.854560000000003</v>
      </c>
    </row>
    <row r="16" spans="2:7">
      <c r="B16" s="165"/>
      <c r="C16" s="166" t="s">
        <v>70</v>
      </c>
      <c r="D16" s="167">
        <v>0.01</v>
      </c>
      <c r="E16" s="192">
        <v>33.622399999999999</v>
      </c>
      <c r="F16" s="192">
        <v>25.757160000000002</v>
      </c>
      <c r="G16" s="192">
        <v>31.220800000000004</v>
      </c>
    </row>
    <row r="17" spans="2:7">
      <c r="B17" s="165"/>
      <c r="C17" s="166" t="s">
        <v>71</v>
      </c>
      <c r="D17" s="166"/>
      <c r="E17" s="193"/>
      <c r="F17" s="193"/>
      <c r="G17" s="193"/>
    </row>
    <row r="18" spans="2:7">
      <c r="B18" s="165"/>
      <c r="C18" s="166" t="s">
        <v>63</v>
      </c>
      <c r="D18" s="167"/>
      <c r="E18" s="192"/>
      <c r="F18" s="192"/>
      <c r="G18" s="192"/>
    </row>
    <row r="19" spans="2:7">
      <c r="B19" s="165"/>
      <c r="C19" s="166" t="s">
        <v>64</v>
      </c>
      <c r="D19" s="167"/>
      <c r="E19" s="192"/>
      <c r="F19" s="192"/>
      <c r="G19" s="192"/>
    </row>
    <row r="20" spans="2:7">
      <c r="B20" s="168">
        <v>4</v>
      </c>
      <c r="C20" s="169" t="s">
        <v>72</v>
      </c>
      <c r="D20" s="167"/>
      <c r="E20" s="192"/>
      <c r="F20" s="192"/>
      <c r="G20" s="192"/>
    </row>
    <row r="21" spans="2:7" ht="15.75">
      <c r="B21" s="170"/>
      <c r="C21" s="166" t="s">
        <v>73</v>
      </c>
      <c r="D21" s="167"/>
      <c r="E21" s="192">
        <v>27.870085470085471</v>
      </c>
      <c r="F21" s="192">
        <v>27.870085470085471</v>
      </c>
      <c r="G21" s="192">
        <v>27.870085470085471</v>
      </c>
    </row>
    <row r="22" spans="2:7" ht="15.75">
      <c r="B22" s="170"/>
      <c r="C22" s="166" t="s">
        <v>74</v>
      </c>
      <c r="D22" s="167"/>
      <c r="E22" s="192">
        <v>58.06267806267806</v>
      </c>
      <c r="F22" s="192">
        <v>58.06267806267806</v>
      </c>
      <c r="G22" s="192">
        <v>58.06267806267806</v>
      </c>
    </row>
    <row r="23" spans="2:7" ht="15.75">
      <c r="B23" s="170"/>
      <c r="C23" s="166" t="s">
        <v>75</v>
      </c>
      <c r="D23" s="167"/>
      <c r="E23" s="192">
        <v>1.5096296296296297</v>
      </c>
      <c r="F23" s="192">
        <v>1.5096296296296297</v>
      </c>
      <c r="G23" s="192">
        <v>1.5096296296296297</v>
      </c>
    </row>
    <row r="24" spans="2:7" ht="15.75">
      <c r="B24" s="170"/>
      <c r="C24" s="166" t="s">
        <v>76</v>
      </c>
      <c r="D24" s="167"/>
      <c r="E24" s="192">
        <v>10.451282051282051</v>
      </c>
      <c r="F24" s="192">
        <v>10.451282051282051</v>
      </c>
      <c r="G24" s="192">
        <v>10.451282051282051</v>
      </c>
    </row>
    <row r="25" spans="2:7" ht="15.75">
      <c r="B25" s="170"/>
      <c r="C25" s="166" t="s">
        <v>77</v>
      </c>
      <c r="D25" s="167"/>
      <c r="E25" s="192">
        <v>12.773789173789172</v>
      </c>
      <c r="F25" s="192">
        <v>12.773789173789172</v>
      </c>
      <c r="G25" s="192">
        <v>12.773789173789172</v>
      </c>
    </row>
    <row r="26" spans="2:7" ht="15.75">
      <c r="B26" s="170"/>
      <c r="C26" s="166" t="s">
        <v>78</v>
      </c>
      <c r="D26" s="171"/>
      <c r="E26" s="192">
        <v>15.560797720797721</v>
      </c>
      <c r="F26" s="192">
        <v>15.560797720797721</v>
      </c>
      <c r="G26" s="192">
        <v>15.560797720797721</v>
      </c>
    </row>
    <row r="27" spans="2:7" ht="15.75">
      <c r="B27" s="170"/>
      <c r="C27" s="166" t="s">
        <v>79</v>
      </c>
      <c r="D27" s="171"/>
      <c r="E27" s="192">
        <v>11.148034188034186</v>
      </c>
      <c r="F27" s="192">
        <v>11.148034188034186</v>
      </c>
      <c r="G27" s="192">
        <v>11.148034188034186</v>
      </c>
    </row>
    <row r="28" spans="2:7" ht="15.75">
      <c r="B28" s="170"/>
      <c r="C28" s="166" t="s">
        <v>80</v>
      </c>
      <c r="D28" s="171"/>
      <c r="E28" s="192">
        <v>0</v>
      </c>
      <c r="F28" s="192">
        <v>7.75</v>
      </c>
      <c r="G28" s="192">
        <v>7.75</v>
      </c>
    </row>
    <row r="29" spans="2:7" ht="15.75">
      <c r="B29" s="170"/>
      <c r="C29" s="166" t="s">
        <v>81</v>
      </c>
      <c r="D29" s="171"/>
      <c r="E29" s="192">
        <v>98.706552706552699</v>
      </c>
      <c r="F29" s="192">
        <v>98.706552706552699</v>
      </c>
      <c r="G29" s="192">
        <v>98.706552706552699</v>
      </c>
    </row>
    <row r="30" spans="2:7" ht="15.75">
      <c r="B30" s="170"/>
      <c r="C30" s="166" t="s">
        <v>82</v>
      </c>
      <c r="D30" s="171"/>
      <c r="E30" s="192">
        <v>0</v>
      </c>
      <c r="F30" s="192">
        <v>75.481481481481481</v>
      </c>
      <c r="G30" s="192">
        <v>75.481481481481481</v>
      </c>
    </row>
    <row r="31" spans="2:7">
      <c r="B31" s="168">
        <v>5</v>
      </c>
      <c r="C31" s="169" t="s">
        <v>83</v>
      </c>
      <c r="D31" s="169"/>
      <c r="E31" s="193"/>
      <c r="F31" s="193"/>
      <c r="G31" s="193"/>
    </row>
    <row r="32" spans="2:7">
      <c r="B32" s="165"/>
      <c r="C32" s="166" t="s">
        <v>84</v>
      </c>
      <c r="D32" s="166"/>
      <c r="E32" s="177">
        <v>1004.85</v>
      </c>
      <c r="F32" s="177">
        <v>1004.85</v>
      </c>
      <c r="G32" s="177">
        <v>1004.85</v>
      </c>
    </row>
    <row r="33" spans="2:8">
      <c r="B33" s="165"/>
      <c r="C33" s="166" t="s">
        <v>85</v>
      </c>
      <c r="D33" s="172"/>
      <c r="E33" s="194">
        <v>1522.5</v>
      </c>
      <c r="F33" s="194">
        <v>1522.5</v>
      </c>
      <c r="G33" s="194">
        <v>1522.5</v>
      </c>
    </row>
    <row r="34" spans="2:8">
      <c r="B34" s="165"/>
      <c r="C34" s="166" t="s">
        <v>86</v>
      </c>
      <c r="D34" s="172"/>
      <c r="E34" s="194">
        <v>456.75</v>
      </c>
      <c r="F34" s="194">
        <v>456.75</v>
      </c>
      <c r="G34" s="194">
        <v>456.75</v>
      </c>
    </row>
    <row r="35" spans="2:8">
      <c r="B35" s="173"/>
      <c r="C35" s="174" t="s">
        <v>87</v>
      </c>
      <c r="D35" s="175"/>
      <c r="E35" s="195">
        <v>7381.5966090028487</v>
      </c>
      <c r="F35" s="195">
        <v>6491.354514484332</v>
      </c>
      <c r="G35" s="195">
        <v>7167.5842504843322</v>
      </c>
    </row>
    <row r="36" spans="2:8">
      <c r="B36" s="165"/>
      <c r="C36" s="166" t="s">
        <v>88</v>
      </c>
      <c r="D36" s="166"/>
      <c r="E36" s="196">
        <v>7381.5966090028487</v>
      </c>
      <c r="F36" s="196">
        <v>6491.354514484332</v>
      </c>
      <c r="G36" s="196">
        <v>7167.5842504843322</v>
      </c>
    </row>
    <row r="37" spans="2:8">
      <c r="B37" s="165"/>
      <c r="C37" s="166" t="s">
        <v>89</v>
      </c>
      <c r="D37" s="176">
        <f>SUM(E37:G37)</f>
        <v>3.5</v>
      </c>
      <c r="E37" s="177">
        <v>1</v>
      </c>
      <c r="F37" s="177">
        <v>1.5</v>
      </c>
      <c r="G37" s="177">
        <v>1</v>
      </c>
    </row>
    <row r="38" spans="2:8">
      <c r="B38" s="165"/>
      <c r="C38" s="166" t="s">
        <v>90</v>
      </c>
      <c r="D38" s="178">
        <f>SUM(E38:G38)</f>
        <v>24286.212631213679</v>
      </c>
      <c r="E38" s="179">
        <v>7381.5966090028487</v>
      </c>
      <c r="F38" s="179">
        <v>9737.0317717264988</v>
      </c>
      <c r="G38" s="179">
        <v>7167.5842504843322</v>
      </c>
    </row>
    <row r="39" spans="2:8">
      <c r="B39" s="180"/>
      <c r="C39" s="181" t="s">
        <v>91</v>
      </c>
      <c r="D39" s="182"/>
      <c r="E39" s="183">
        <v>0.32786885245901637</v>
      </c>
      <c r="F39" s="184">
        <v>1</v>
      </c>
      <c r="G39" s="184">
        <v>1</v>
      </c>
    </row>
    <row r="40" spans="2:8" ht="15.75" thickBot="1">
      <c r="B40" s="185"/>
      <c r="C40" s="186" t="s">
        <v>92</v>
      </c>
      <c r="D40" s="187"/>
      <c r="E40" s="197">
        <v>2420.1956095091305</v>
      </c>
      <c r="F40" s="197">
        <v>9737.0317717264988</v>
      </c>
      <c r="G40" s="197">
        <v>7167.5842504843322</v>
      </c>
      <c r="H40" s="198"/>
    </row>
    <row r="41" spans="2:8">
      <c r="B41" s="188"/>
      <c r="C41" s="188"/>
      <c r="D41" s="189"/>
      <c r="E41" s="189"/>
      <c r="F41" s="189"/>
    </row>
    <row r="42" spans="2:8">
      <c r="B42" s="190" t="s">
        <v>57</v>
      </c>
      <c r="C42" s="191"/>
    </row>
    <row r="43" spans="2:8">
      <c r="B43" s="190"/>
      <c r="C43" s="191"/>
    </row>
  </sheetData>
  <mergeCells count="2">
    <mergeCell ref="B2:F2"/>
    <mergeCell ref="F4:G4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90888-BB2A-485C-8308-50DB432D2842}">
  <dimension ref="B2:U27"/>
  <sheetViews>
    <sheetView showGridLines="0" workbookViewId="0">
      <selection activeCell="K5" sqref="K5"/>
    </sheetView>
  </sheetViews>
  <sheetFormatPr baseColWidth="10" defaultRowHeight="15"/>
  <cols>
    <col min="1" max="1" width="3.5703125" customWidth="1"/>
    <col min="2" max="2" width="13.140625" bestFit="1" customWidth="1"/>
    <col min="12" max="12" width="13.140625" bestFit="1" customWidth="1"/>
  </cols>
  <sheetData>
    <row r="2" spans="2:21">
      <c r="B2" s="199" t="s">
        <v>99</v>
      </c>
      <c r="C2" s="200"/>
      <c r="D2" s="200"/>
      <c r="E2" s="200"/>
      <c r="F2" s="200"/>
      <c r="G2" s="200"/>
      <c r="H2" s="200"/>
      <c r="I2" s="200"/>
      <c r="J2" s="201"/>
      <c r="L2" s="199" t="s">
        <v>99</v>
      </c>
      <c r="M2" s="200"/>
      <c r="N2" s="200"/>
      <c r="O2" s="200"/>
      <c r="P2" s="200"/>
      <c r="Q2" s="200"/>
      <c r="R2" s="200"/>
      <c r="S2" s="200"/>
      <c r="T2" s="201"/>
    </row>
    <row r="3" spans="2:21">
      <c r="B3" s="202" t="s">
        <v>100</v>
      </c>
      <c r="C3" s="203"/>
      <c r="D3" s="204" t="s">
        <v>101</v>
      </c>
      <c r="E3" s="205"/>
      <c r="F3" s="205"/>
      <c r="G3" s="205"/>
      <c r="H3" s="206" t="s">
        <v>102</v>
      </c>
      <c r="I3" s="207" t="s">
        <v>103</v>
      </c>
      <c r="J3" s="208">
        <f>SUM(J5:J27)</f>
        <v>2560</v>
      </c>
      <c r="K3" s="209"/>
      <c r="L3" s="202" t="s">
        <v>100</v>
      </c>
      <c r="M3" s="203"/>
      <c r="N3" s="204" t="s">
        <v>101</v>
      </c>
      <c r="O3" s="205"/>
      <c r="P3" s="205"/>
      <c r="Q3" s="205"/>
      <c r="R3" s="206" t="s">
        <v>102</v>
      </c>
      <c r="S3" s="207" t="s">
        <v>103</v>
      </c>
      <c r="T3" s="208">
        <f>SUM(T5:T27)</f>
        <v>2400.0116666666663</v>
      </c>
      <c r="U3" s="209"/>
    </row>
    <row r="4" spans="2:21">
      <c r="B4" s="210"/>
      <c r="C4" s="211" t="s">
        <v>104</v>
      </c>
      <c r="D4" s="212"/>
      <c r="E4" s="212"/>
      <c r="F4" s="213"/>
      <c r="G4" s="213" t="s">
        <v>105</v>
      </c>
      <c r="H4" s="213" t="s">
        <v>106</v>
      </c>
      <c r="I4" s="213" t="s">
        <v>107</v>
      </c>
      <c r="J4" s="214" t="s">
        <v>108</v>
      </c>
      <c r="L4" s="210"/>
      <c r="M4" s="211" t="s">
        <v>104</v>
      </c>
      <c r="N4" s="212"/>
      <c r="O4" s="212"/>
      <c r="P4" s="213"/>
      <c r="Q4" s="213" t="s">
        <v>105</v>
      </c>
      <c r="R4" s="213" t="s">
        <v>106</v>
      </c>
      <c r="S4" s="213" t="s">
        <v>107</v>
      </c>
      <c r="T4" s="214" t="s">
        <v>108</v>
      </c>
    </row>
    <row r="5" spans="2:21">
      <c r="B5" s="215"/>
      <c r="C5" s="216" t="s">
        <v>109</v>
      </c>
      <c r="D5" s="217"/>
      <c r="E5" s="217"/>
      <c r="F5" s="218" t="s">
        <v>110</v>
      </c>
      <c r="G5" s="217">
        <v>12</v>
      </c>
      <c r="H5" s="217">
        <v>0</v>
      </c>
      <c r="I5" s="217">
        <f>4576/30/8</f>
        <v>19.066666666666666</v>
      </c>
      <c r="J5" s="219">
        <f>PRODUCT(G5:I5)</f>
        <v>0</v>
      </c>
      <c r="L5" s="215"/>
      <c r="M5" s="216" t="s">
        <v>109</v>
      </c>
      <c r="N5" s="217"/>
      <c r="O5" s="217"/>
      <c r="P5" s="218" t="s">
        <v>110</v>
      </c>
      <c r="Q5" s="217">
        <v>10</v>
      </c>
      <c r="R5" s="217">
        <v>1</v>
      </c>
      <c r="S5" s="217">
        <f>4576/30/8</f>
        <v>19.066666666666666</v>
      </c>
      <c r="T5" s="219">
        <f>PRODUCT(Q5:S5)</f>
        <v>190.66666666666666</v>
      </c>
    </row>
    <row r="6" spans="2:21">
      <c r="B6" s="215"/>
      <c r="C6" s="216" t="s">
        <v>111</v>
      </c>
      <c r="D6" s="217"/>
      <c r="E6" s="217"/>
      <c r="F6" s="218" t="s">
        <v>110</v>
      </c>
      <c r="G6" s="217">
        <v>12</v>
      </c>
      <c r="H6" s="217">
        <v>1</v>
      </c>
      <c r="I6" s="217">
        <f>3146/30/8</f>
        <v>13.108333333333333</v>
      </c>
      <c r="J6" s="219">
        <f t="shared" ref="J6:J7" si="0">PRODUCT(G6:I6)</f>
        <v>157.29999999999998</v>
      </c>
      <c r="L6" s="215"/>
      <c r="M6" s="216" t="s">
        <v>111</v>
      </c>
      <c r="N6" s="217"/>
      <c r="O6" s="217"/>
      <c r="P6" s="218" t="s">
        <v>110</v>
      </c>
      <c r="Q6" s="217">
        <v>10</v>
      </c>
      <c r="R6" s="217">
        <v>1</v>
      </c>
      <c r="S6" s="217">
        <f>3146/30/8</f>
        <v>13.108333333333333</v>
      </c>
      <c r="T6" s="219">
        <f t="shared" ref="T6:T7" si="1">PRODUCT(Q6:S6)</f>
        <v>131.08333333333331</v>
      </c>
    </row>
    <row r="7" spans="2:21">
      <c r="B7" s="215"/>
      <c r="C7" s="216" t="s">
        <v>112</v>
      </c>
      <c r="D7" s="217"/>
      <c r="E7" s="217"/>
      <c r="F7" s="218" t="s">
        <v>110</v>
      </c>
      <c r="G7" s="220">
        <v>12</v>
      </c>
      <c r="H7" s="217">
        <v>1</v>
      </c>
      <c r="I7" s="217">
        <f>2145/30/8</f>
        <v>8.9375</v>
      </c>
      <c r="J7" s="219">
        <f>PRODUCT(G7:I7)</f>
        <v>107.25</v>
      </c>
      <c r="L7" s="215"/>
      <c r="M7" s="216" t="s">
        <v>112</v>
      </c>
      <c r="N7" s="217"/>
      <c r="O7" s="217"/>
      <c r="P7" s="218" t="s">
        <v>110</v>
      </c>
      <c r="Q7" s="220">
        <v>10</v>
      </c>
      <c r="R7" s="217">
        <v>1</v>
      </c>
      <c r="S7" s="217">
        <f>2145/30/8</f>
        <v>8.9375</v>
      </c>
      <c r="T7" s="219">
        <f>PRODUCT(Q7:S7)</f>
        <v>89.375</v>
      </c>
    </row>
    <row r="8" spans="2:21">
      <c r="B8" s="215"/>
      <c r="C8" s="216" t="s">
        <v>113</v>
      </c>
      <c r="D8" s="217"/>
      <c r="E8" s="217"/>
      <c r="F8" s="218" t="s">
        <v>114</v>
      </c>
      <c r="G8" s="220"/>
      <c r="H8" s="217">
        <f>SUM(H5:H7)</f>
        <v>2</v>
      </c>
      <c r="I8" s="217">
        <v>33</v>
      </c>
      <c r="J8" s="219">
        <f>PRODUCT(G8:I8)</f>
        <v>66</v>
      </c>
      <c r="L8" s="215"/>
      <c r="M8" s="216" t="s">
        <v>113</v>
      </c>
      <c r="N8" s="217"/>
      <c r="O8" s="217"/>
      <c r="P8" s="218" t="s">
        <v>114</v>
      </c>
      <c r="Q8" s="220"/>
      <c r="R8" s="217">
        <v>0</v>
      </c>
      <c r="S8" s="217">
        <v>33</v>
      </c>
      <c r="T8" s="219">
        <f>PRODUCT(Q8:S8)</f>
        <v>0</v>
      </c>
    </row>
    <row r="9" spans="2:21">
      <c r="B9" s="215"/>
      <c r="C9" s="221" t="s">
        <v>85</v>
      </c>
      <c r="D9" s="217"/>
      <c r="E9" s="217"/>
      <c r="F9" s="222" t="s">
        <v>114</v>
      </c>
      <c r="G9" s="223"/>
      <c r="H9" s="224">
        <f>H5+H6+H7</f>
        <v>2</v>
      </c>
      <c r="I9" s="225">
        <v>50</v>
      </c>
      <c r="J9" s="226">
        <f>H9*I9</f>
        <v>100</v>
      </c>
      <c r="L9" s="215"/>
      <c r="M9" s="221" t="s">
        <v>85</v>
      </c>
      <c r="N9" s="217"/>
      <c r="O9" s="217"/>
      <c r="P9" s="222" t="s">
        <v>114</v>
      </c>
      <c r="Q9" s="223"/>
      <c r="R9" s="224">
        <v>0</v>
      </c>
      <c r="S9" s="225">
        <v>50</v>
      </c>
      <c r="T9" s="226">
        <f>R9*S9</f>
        <v>0</v>
      </c>
    </row>
    <row r="10" spans="2:21">
      <c r="B10" s="215"/>
      <c r="C10" s="227"/>
      <c r="D10" s="217"/>
      <c r="E10" s="217"/>
      <c r="F10" s="218"/>
      <c r="G10" s="217"/>
      <c r="H10" s="217"/>
      <c r="I10" s="217"/>
      <c r="J10" s="219"/>
      <c r="L10" s="215"/>
      <c r="M10" s="227"/>
      <c r="N10" s="217"/>
      <c r="O10" s="217"/>
      <c r="P10" s="218"/>
      <c r="Q10" s="217"/>
      <c r="R10" s="217"/>
      <c r="S10" s="217"/>
      <c r="T10" s="219"/>
    </row>
    <row r="11" spans="2:21">
      <c r="B11" s="215"/>
      <c r="C11" s="228" t="s">
        <v>115</v>
      </c>
      <c r="D11" s="227"/>
      <c r="E11" s="227"/>
      <c r="F11" s="218"/>
      <c r="G11" s="217"/>
      <c r="H11" s="217"/>
      <c r="I11" s="217"/>
      <c r="J11" s="219"/>
      <c r="L11" s="215"/>
      <c r="M11" s="228" t="s">
        <v>115</v>
      </c>
      <c r="N11" s="227"/>
      <c r="O11" s="227"/>
      <c r="P11" s="218"/>
      <c r="Q11" s="217"/>
      <c r="R11" s="217"/>
      <c r="S11" s="217"/>
      <c r="T11" s="219"/>
    </row>
    <row r="12" spans="2:21">
      <c r="B12" s="215"/>
      <c r="C12" s="217" t="s">
        <v>116</v>
      </c>
      <c r="D12" s="217"/>
      <c r="E12" s="217"/>
      <c r="F12" s="218" t="s">
        <v>117</v>
      </c>
      <c r="G12" s="217">
        <v>12</v>
      </c>
      <c r="H12" s="217">
        <v>1</v>
      </c>
      <c r="I12" s="217">
        <f>35000/30/10</f>
        <v>116.66666666666667</v>
      </c>
      <c r="J12" s="219">
        <f t="shared" ref="J12" si="2">PRODUCT(G12:I12)</f>
        <v>1400</v>
      </c>
      <c r="L12" s="215"/>
      <c r="M12" s="217" t="s">
        <v>118</v>
      </c>
      <c r="N12" s="217"/>
      <c r="O12" s="217"/>
      <c r="P12" s="218" t="s">
        <v>117</v>
      </c>
      <c r="Q12" s="217">
        <v>10</v>
      </c>
      <c r="R12" s="217">
        <v>1</v>
      </c>
      <c r="S12" s="217">
        <v>118.99</v>
      </c>
      <c r="T12" s="219">
        <f t="shared" ref="T12" si="3">PRODUCT(Q12:S12)</f>
        <v>1189.8999999999999</v>
      </c>
    </row>
    <row r="13" spans="2:21">
      <c r="B13" s="215"/>
      <c r="C13" s="217" t="s">
        <v>119</v>
      </c>
      <c r="D13" s="217"/>
      <c r="E13" s="217"/>
      <c r="F13" s="218" t="s">
        <v>120</v>
      </c>
      <c r="G13" s="217"/>
      <c r="H13" s="217">
        <v>1</v>
      </c>
      <c r="I13" s="217">
        <v>8.82</v>
      </c>
      <c r="J13" s="219">
        <f>H13*I13</f>
        <v>8.82</v>
      </c>
      <c r="L13" s="215"/>
      <c r="M13" s="217" t="s">
        <v>119</v>
      </c>
      <c r="N13" s="217"/>
      <c r="O13" s="217"/>
      <c r="P13" s="218" t="s">
        <v>120</v>
      </c>
      <c r="Q13" s="217"/>
      <c r="R13" s="217">
        <v>1</v>
      </c>
      <c r="S13" s="217">
        <v>8.82</v>
      </c>
      <c r="T13" s="219">
        <f>R13*S13</f>
        <v>8.82</v>
      </c>
    </row>
    <row r="14" spans="2:21">
      <c r="B14" s="215"/>
      <c r="C14" s="217" t="s">
        <v>121</v>
      </c>
      <c r="D14" s="217"/>
      <c r="E14" s="217"/>
      <c r="F14" s="218" t="s">
        <v>120</v>
      </c>
      <c r="G14" s="217"/>
      <c r="H14" s="217">
        <v>1</v>
      </c>
      <c r="I14" s="217">
        <v>18.13</v>
      </c>
      <c r="J14" s="219">
        <f>H14*I14</f>
        <v>18.13</v>
      </c>
      <c r="L14" s="215"/>
      <c r="M14" s="217" t="s">
        <v>121</v>
      </c>
      <c r="N14" s="217"/>
      <c r="O14" s="217"/>
      <c r="P14" s="218" t="s">
        <v>120</v>
      </c>
      <c r="Q14" s="217"/>
      <c r="R14" s="217">
        <v>1</v>
      </c>
      <c r="S14" s="217">
        <v>31</v>
      </c>
      <c r="T14" s="219">
        <f>R14*S14</f>
        <v>31</v>
      </c>
    </row>
    <row r="15" spans="2:21">
      <c r="B15" s="215"/>
      <c r="C15" s="217"/>
      <c r="D15" s="217"/>
      <c r="E15" s="217"/>
      <c r="F15" s="218"/>
      <c r="G15" s="217"/>
      <c r="H15" s="217"/>
      <c r="I15" s="217"/>
      <c r="J15" s="219"/>
      <c r="L15" s="215"/>
      <c r="M15" s="217"/>
      <c r="N15" s="217"/>
      <c r="O15" s="217"/>
      <c r="P15" s="218"/>
      <c r="Q15" s="217"/>
      <c r="R15" s="217"/>
      <c r="S15" s="217"/>
      <c r="T15" s="219"/>
    </row>
    <row r="16" spans="2:21">
      <c r="B16" s="215"/>
      <c r="C16" s="228" t="s">
        <v>122</v>
      </c>
      <c r="D16" s="227"/>
      <c r="E16" s="227"/>
      <c r="F16" s="217"/>
      <c r="G16" s="217"/>
      <c r="H16" s="217"/>
      <c r="I16" s="217"/>
      <c r="J16" s="219"/>
      <c r="L16" s="215"/>
      <c r="M16" s="228" t="s">
        <v>122</v>
      </c>
      <c r="N16" s="227"/>
      <c r="O16" s="227"/>
      <c r="P16" s="217"/>
      <c r="Q16" s="217"/>
      <c r="R16" s="217"/>
      <c r="S16" s="217"/>
      <c r="T16" s="219"/>
    </row>
    <row r="17" spans="2:20">
      <c r="B17" s="215"/>
      <c r="C17" s="228"/>
      <c r="D17" s="227"/>
      <c r="E17" s="227"/>
      <c r="F17" s="217"/>
      <c r="G17" s="217"/>
      <c r="H17" s="217"/>
      <c r="I17" s="217"/>
      <c r="J17" s="219"/>
      <c r="L17" s="215"/>
      <c r="M17" s="228"/>
      <c r="N17" s="227"/>
      <c r="O17" s="227"/>
      <c r="P17" s="217"/>
      <c r="Q17" s="217"/>
      <c r="R17" s="217"/>
      <c r="S17" s="217"/>
      <c r="T17" s="219"/>
    </row>
    <row r="18" spans="2:20">
      <c r="B18" s="215"/>
      <c r="C18" s="217" t="s">
        <v>123</v>
      </c>
      <c r="D18" s="217"/>
      <c r="E18" s="217"/>
      <c r="F18" s="218" t="s">
        <v>124</v>
      </c>
      <c r="G18" s="217">
        <v>1</v>
      </c>
      <c r="H18" s="217">
        <f>H5+H6+H7</f>
        <v>2</v>
      </c>
      <c r="I18" s="217">
        <f>(450*4)/30</f>
        <v>60</v>
      </c>
      <c r="J18" s="219">
        <f t="shared" ref="J18" si="4">PRODUCT(G18:I18)</f>
        <v>120</v>
      </c>
      <c r="L18" s="215"/>
      <c r="M18" s="217" t="s">
        <v>123</v>
      </c>
      <c r="N18" s="217"/>
      <c r="O18" s="217"/>
      <c r="P18" s="218" t="s">
        <v>124</v>
      </c>
      <c r="Q18" s="217">
        <v>1</v>
      </c>
      <c r="R18" s="217">
        <f>R5+R6+R7</f>
        <v>3</v>
      </c>
      <c r="S18" s="217">
        <f>(290*4)/30</f>
        <v>38.666666666666664</v>
      </c>
      <c r="T18" s="219">
        <f t="shared" ref="T18" si="5">PRODUCT(Q18:S18)</f>
        <v>116</v>
      </c>
    </row>
    <row r="19" spans="2:20">
      <c r="B19" s="215"/>
      <c r="C19" s="217"/>
      <c r="D19" s="217"/>
      <c r="E19" s="217"/>
      <c r="F19" s="217"/>
      <c r="G19" s="217"/>
      <c r="H19" s="217"/>
      <c r="I19" s="217"/>
      <c r="J19" s="219"/>
      <c r="L19" s="215"/>
      <c r="M19" s="217"/>
      <c r="N19" s="217"/>
      <c r="O19" s="217"/>
      <c r="P19" s="217"/>
      <c r="Q19" s="217"/>
      <c r="R19" s="217"/>
      <c r="S19" s="217"/>
      <c r="T19" s="219"/>
    </row>
    <row r="20" spans="2:20">
      <c r="B20" s="215"/>
      <c r="C20" s="228" t="s">
        <v>125</v>
      </c>
      <c r="D20" s="227"/>
      <c r="E20" s="227"/>
      <c r="F20" s="218"/>
      <c r="G20" s="217"/>
      <c r="H20" s="217"/>
      <c r="I20" s="217"/>
      <c r="J20" s="219"/>
      <c r="L20" s="215"/>
      <c r="M20" s="228" t="s">
        <v>125</v>
      </c>
      <c r="N20" s="227"/>
      <c r="O20" s="227"/>
      <c r="P20" s="218"/>
      <c r="Q20" s="217"/>
      <c r="R20" s="217"/>
      <c r="S20" s="217"/>
      <c r="T20" s="219"/>
    </row>
    <row r="21" spans="2:20">
      <c r="B21" s="215"/>
      <c r="C21" s="229"/>
      <c r="D21" s="229"/>
      <c r="E21" s="229"/>
      <c r="F21" s="229"/>
      <c r="G21" s="229"/>
      <c r="H21" s="229"/>
      <c r="I21" s="229"/>
      <c r="J21" s="230"/>
      <c r="L21" s="215"/>
      <c r="M21" s="229"/>
      <c r="N21" s="229"/>
      <c r="O21" s="229"/>
      <c r="P21" s="229"/>
      <c r="Q21" s="229"/>
      <c r="R21" s="229"/>
      <c r="S21" s="229"/>
      <c r="T21" s="230"/>
    </row>
    <row r="22" spans="2:20">
      <c r="B22" s="215"/>
      <c r="C22" s="217" t="s">
        <v>126</v>
      </c>
      <c r="D22" s="217"/>
      <c r="E22" s="217"/>
      <c r="F22" s="218" t="s">
        <v>127</v>
      </c>
      <c r="G22" s="217"/>
      <c r="H22" s="217">
        <v>20</v>
      </c>
      <c r="I22" s="217">
        <v>17.8</v>
      </c>
      <c r="J22" s="219">
        <f>H22*I22</f>
        <v>356</v>
      </c>
      <c r="L22" s="215"/>
      <c r="M22" s="217" t="s">
        <v>126</v>
      </c>
      <c r="N22" s="217"/>
      <c r="O22" s="217"/>
      <c r="P22" s="218" t="s">
        <v>127</v>
      </c>
      <c r="Q22" s="217"/>
      <c r="R22" s="217">
        <v>20</v>
      </c>
      <c r="S22" s="217">
        <v>17.8</v>
      </c>
      <c r="T22" s="219">
        <f>R22*S22</f>
        <v>356</v>
      </c>
    </row>
    <row r="23" spans="2:20">
      <c r="B23" s="215"/>
      <c r="C23" s="231" t="s">
        <v>128</v>
      </c>
      <c r="D23" s="217"/>
      <c r="E23" s="217"/>
      <c r="F23" s="232" t="s">
        <v>114</v>
      </c>
      <c r="G23" s="233"/>
      <c r="H23" s="234">
        <v>6</v>
      </c>
      <c r="I23" s="235">
        <f>91/6</f>
        <v>15.166666666666666</v>
      </c>
      <c r="J23" s="219">
        <f>H23*I23</f>
        <v>91</v>
      </c>
      <c r="L23" s="215"/>
      <c r="M23" s="231" t="s">
        <v>128</v>
      </c>
      <c r="N23" s="217"/>
      <c r="O23" s="217"/>
      <c r="P23" s="232" t="s">
        <v>114</v>
      </c>
      <c r="Q23" s="233"/>
      <c r="R23" s="234">
        <v>10</v>
      </c>
      <c r="S23" s="235">
        <f>91/6</f>
        <v>15.166666666666666</v>
      </c>
      <c r="T23" s="219">
        <f>R23*S23</f>
        <v>151.66666666666666</v>
      </c>
    </row>
    <row r="24" spans="2:20">
      <c r="B24" s="215"/>
      <c r="C24" s="231" t="s">
        <v>129</v>
      </c>
      <c r="D24" s="217"/>
      <c r="E24" s="217"/>
      <c r="F24" s="232" t="s">
        <v>114</v>
      </c>
      <c r="G24" s="233"/>
      <c r="H24" s="234">
        <v>1</v>
      </c>
      <c r="I24" s="235">
        <v>35</v>
      </c>
      <c r="J24" s="219">
        <f t="shared" ref="J24:J26" si="6">H24*I24</f>
        <v>35</v>
      </c>
      <c r="L24" s="215"/>
      <c r="M24" s="231" t="s">
        <v>129</v>
      </c>
      <c r="N24" s="217"/>
      <c r="O24" s="217"/>
      <c r="P24" s="232" t="s">
        <v>114</v>
      </c>
      <c r="Q24" s="233"/>
      <c r="R24" s="234">
        <v>1</v>
      </c>
      <c r="S24" s="235">
        <v>35</v>
      </c>
      <c r="T24" s="219">
        <f t="shared" ref="T24:T26" si="7">R24*S24</f>
        <v>35</v>
      </c>
    </row>
    <row r="25" spans="2:20">
      <c r="B25" s="215"/>
      <c r="C25" s="231" t="s">
        <v>130</v>
      </c>
      <c r="D25" s="217"/>
      <c r="E25" s="217"/>
      <c r="F25" s="232" t="s">
        <v>114</v>
      </c>
      <c r="G25" s="233"/>
      <c r="H25" s="234">
        <v>1</v>
      </c>
      <c r="I25" s="235">
        <f>I24*1.5</f>
        <v>52.5</v>
      </c>
      <c r="J25" s="219">
        <f t="shared" si="6"/>
        <v>52.5</v>
      </c>
      <c r="L25" s="215"/>
      <c r="M25" s="231" t="s">
        <v>130</v>
      </c>
      <c r="N25" s="217"/>
      <c r="O25" s="217"/>
      <c r="P25" s="232" t="s">
        <v>114</v>
      </c>
      <c r="Q25" s="233"/>
      <c r="R25" s="234">
        <v>1</v>
      </c>
      <c r="S25" s="235">
        <f>S24*1.5</f>
        <v>52.5</v>
      </c>
      <c r="T25" s="219">
        <f t="shared" si="7"/>
        <v>52.5</v>
      </c>
    </row>
    <row r="26" spans="2:20">
      <c r="B26" s="215"/>
      <c r="C26" s="229" t="s">
        <v>131</v>
      </c>
      <c r="D26" s="229"/>
      <c r="E26" s="229"/>
      <c r="F26" s="232" t="s">
        <v>114</v>
      </c>
      <c r="G26" s="229"/>
      <c r="H26" s="220">
        <v>2</v>
      </c>
      <c r="I26" s="220">
        <f>24</f>
        <v>24</v>
      </c>
      <c r="J26" s="236">
        <f t="shared" si="6"/>
        <v>48</v>
      </c>
      <c r="L26" s="215"/>
      <c r="M26" s="229" t="s">
        <v>131</v>
      </c>
      <c r="N26" s="229"/>
      <c r="O26" s="229"/>
      <c r="P26" s="232" t="s">
        <v>114</v>
      </c>
      <c r="Q26" s="229"/>
      <c r="R26" s="220">
        <v>2</v>
      </c>
      <c r="S26" s="220">
        <f>24</f>
        <v>24</v>
      </c>
      <c r="T26" s="236">
        <f t="shared" si="7"/>
        <v>48</v>
      </c>
    </row>
    <row r="27" spans="2:20">
      <c r="B27" s="237"/>
      <c r="C27" s="238"/>
      <c r="D27" s="238"/>
      <c r="E27" s="238"/>
      <c r="F27" s="238"/>
      <c r="G27" s="238"/>
      <c r="H27" s="238"/>
      <c r="I27" s="238"/>
      <c r="J27" s="239"/>
      <c r="L27" s="237"/>
      <c r="M27" s="238"/>
      <c r="N27" s="238"/>
      <c r="O27" s="238"/>
      <c r="P27" s="238"/>
      <c r="Q27" s="238"/>
      <c r="R27" s="238"/>
      <c r="S27" s="238"/>
      <c r="T27" s="239"/>
    </row>
  </sheetData>
  <mergeCells count="2">
    <mergeCell ref="B2:J2"/>
    <mergeCell ref="L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CONSOLIDADO</vt:lpstr>
      <vt:lpstr>DETALLADO</vt:lpstr>
      <vt:lpstr>PERSONAL</vt:lpstr>
      <vt:lpstr>TRANSPORTE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 José Guzman</cp:lastModifiedBy>
  <dcterms:created xsi:type="dcterms:W3CDTF">2022-12-06T00:03:20Z</dcterms:created>
  <dcterms:modified xsi:type="dcterms:W3CDTF">2022-12-06T00:48:03Z</dcterms:modified>
</cp:coreProperties>
</file>