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026DA87-9CCF-4405-BFCE-AA4DA733C67D}" xr6:coauthVersionLast="47" xr6:coauthVersionMax="47" xr10:uidLastSave="{00000000-0000-0000-0000-000000000000}"/>
  <bookViews>
    <workbookView xWindow="-108" yWindow="-108" windowWidth="23256" windowHeight="12720" xr2:uid="{06F38233-D4A5-4513-B08B-8654AD48C325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9" i="1" l="1"/>
  <c r="G39" i="1" s="1"/>
  <c r="F26" i="1"/>
  <c r="G26" i="1" s="1"/>
  <c r="F29" i="1"/>
  <c r="G29" i="1" s="1"/>
  <c r="F28" i="1"/>
  <c r="G28" i="1" s="1"/>
  <c r="F43" i="1"/>
  <c r="G43" i="1" s="1"/>
  <c r="F44" i="1"/>
  <c r="F33" i="1"/>
  <c r="G33" i="1" s="1"/>
  <c r="G53" i="1"/>
  <c r="G52" i="1"/>
  <c r="G50" i="1"/>
  <c r="G49" i="1"/>
  <c r="G48" i="1" s="1"/>
  <c r="G46" i="1"/>
  <c r="G45" i="1"/>
  <c r="G44" i="1"/>
  <c r="G42" i="1"/>
  <c r="G41" i="1"/>
  <c r="G38" i="1"/>
  <c r="G37" i="1"/>
  <c r="G36" i="1"/>
  <c r="G35" i="1"/>
  <c r="G32" i="1"/>
  <c r="G31" i="1"/>
  <c r="G27" i="1"/>
  <c r="G25" i="1"/>
  <c r="G24" i="1"/>
  <c r="G23" i="1"/>
  <c r="G21" i="1"/>
  <c r="G20" i="1"/>
  <c r="G19" i="1"/>
  <c r="G18" i="1"/>
  <c r="G17" i="1"/>
  <c r="G14" i="1"/>
  <c r="G13" i="1"/>
  <c r="G11" i="1"/>
  <c r="G10" i="1"/>
  <c r="G9" i="1"/>
  <c r="G16" i="1" l="1"/>
  <c r="G12" i="1"/>
  <c r="G30" i="1"/>
  <c r="G34" i="1"/>
  <c r="G51" i="1"/>
  <c r="G47" i="1" s="1"/>
  <c r="G40" i="1"/>
  <c r="G22" i="1"/>
  <c r="G8" i="1"/>
  <c r="G15" i="1" l="1"/>
  <c r="G55" i="1" s="1"/>
  <c r="G57" i="1" l="1"/>
  <c r="G56" i="1"/>
  <c r="G58" i="1" l="1"/>
  <c r="G59" i="1" s="1"/>
  <c r="G60" i="1" s="1"/>
</calcChain>
</file>

<file path=xl/sharedStrings.xml><?xml version="1.0" encoding="utf-8"?>
<sst xmlns="http://schemas.openxmlformats.org/spreadsheetml/2006/main" count="112" uniqueCount="75">
  <si>
    <t>PRESUPUESTO</t>
  </si>
  <si>
    <t>SERVICIO DE CONSTRUCCIÓN DE DIQUES Y PROTECCIÓN DE TALUDES DE DIQUES CON ENROCADO DEL SECTOR 2 SUBPROYECTO A4 PAMPA DEL TORO</t>
  </si>
  <si>
    <t>P.U.</t>
  </si>
  <si>
    <t>SUBTOTAL</t>
  </si>
  <si>
    <t>GEOTEXTIL NO TEJIDO 400 gr/m2, INC. COLOCACIÓN</t>
  </si>
  <si>
    <t>COSTO DIRECTO</t>
  </si>
  <si>
    <t>Utilidad</t>
  </si>
  <si>
    <t>Gast General</t>
  </si>
  <si>
    <t>IGV</t>
  </si>
  <si>
    <t>TOTAL</t>
  </si>
  <si>
    <t>ÍTEM</t>
  </si>
  <si>
    <t>DESCRIPCIÓN</t>
  </si>
  <si>
    <t>UNIDAD</t>
  </si>
  <si>
    <t>METRADO</t>
  </si>
  <si>
    <t>OBRAS PROVISIONALES</t>
  </si>
  <si>
    <t>CARTEL DE IDENTIFICACIÓN DE OBRA 4.8 m x 3.60 m</t>
  </si>
  <si>
    <t>und</t>
  </si>
  <si>
    <t>INSTALACIONES PROVISIONALES PARA LA OBRA</t>
  </si>
  <si>
    <t>glb</t>
  </si>
  <si>
    <t>MANTENIMIENTO DE TRANSITO Y SEGURIDAD VIAL</t>
  </si>
  <si>
    <t>mes</t>
  </si>
  <si>
    <t>TRABAJOS PRELIMINARES</t>
  </si>
  <si>
    <t>MOVILIZACION Y DESMOVILIZACION DE EQUIPOS</t>
  </si>
  <si>
    <t>TRAZO Y REPLANTEO DE OBRA</t>
  </si>
  <si>
    <t>m2</t>
  </si>
  <si>
    <t>DIQUES Y PROTECCIÓN DE CAUCE CON ENROCADO</t>
  </si>
  <si>
    <t>DIQUE DE TIERRA COMPACTADA</t>
  </si>
  <si>
    <t>1.03.01.01</t>
  </si>
  <si>
    <t>DESBROCE Y LIMPIEZA EN ZONA NO BOSCOSA</t>
  </si>
  <si>
    <t>1.03.01.02</t>
  </si>
  <si>
    <t>EXCAVACIÓN EN MATERIAL SUELTO CON EQUIPO</t>
  </si>
  <si>
    <t>m3</t>
  </si>
  <si>
    <t>1.03.01.03</t>
  </si>
  <si>
    <t>PERFILADO Y COMPACTACIÓN EN ZONA DE CORTE</t>
  </si>
  <si>
    <t>1.03.01.04</t>
  </si>
  <si>
    <t>CONFORMACIÓN DE CUERPO DEL DIQUE</t>
  </si>
  <si>
    <t>1.03.01.05</t>
  </si>
  <si>
    <t>CONFORMACIÓN DE MATERIAL GRANULAR EN CORONA DEL DIQUE</t>
  </si>
  <si>
    <t>ENROCADO CON PIEDRA ACOMODADA</t>
  </si>
  <si>
    <t>01.03.02.01</t>
  </si>
  <si>
    <t>01.03.02.02</t>
  </si>
  <si>
    <t>01.03.02.03</t>
  </si>
  <si>
    <t>01.03.02.04</t>
  </si>
  <si>
    <t>01.03.02.05</t>
  </si>
  <si>
    <t>CAMA DE APOYO (e=0.25 m)</t>
  </si>
  <si>
    <t>01.03.02.06</t>
  </si>
  <si>
    <t>COLOCACIÓN Y ACOMODO DE ROCA EN UÑA DEL DIQUE</t>
  </si>
  <si>
    <t>01.03.02.07</t>
  </si>
  <si>
    <t>COLOCACIÓN Y ACOMODO DE ROCA EN TALUD DEL DIQUE</t>
  </si>
  <si>
    <t>PROTECCIÓN DEL CAUCE CON ENROCADO</t>
  </si>
  <si>
    <t>1.03.03.01</t>
  </si>
  <si>
    <t>1.03.03.02</t>
  </si>
  <si>
    <t>PERFILADO Y COMPACTACIÓN CON EQUIPO DE FONDO DE EXCAVACIÓN</t>
  </si>
  <si>
    <t>1.03.03.03</t>
  </si>
  <si>
    <t>COLOCACIÓN DE ROCA EN CAUCE</t>
  </si>
  <si>
    <t>REPOSICIÓN DE CAMINO DE ACCESO</t>
  </si>
  <si>
    <t>CONFORMACIÓN DE TERRAPLEN EN CAMINO</t>
  </si>
  <si>
    <t>MATERIAL AFIRMADO e=0.30 m</t>
  </si>
  <si>
    <t>TRANSPORTE DE MATERIAL</t>
  </si>
  <si>
    <t>TRANSPORTE DE MATERIAL GRANULAR PARA DISTANCIAS &lt; 1KM</t>
  </si>
  <si>
    <t>m3-km</t>
  </si>
  <si>
    <t>TRANSPORTE DE MATERIAL GRANULAR PARA DISTANCIAS &gt; 1KM</t>
  </si>
  <si>
    <t>TRANSPORTE DE ROCA PARA DISTANCIAS &lt; 1KM</t>
  </si>
  <si>
    <t>TRANSPORTE DE ROCA PARA DISTANCIAS &gt; 1KM</t>
  </si>
  <si>
    <t>TRANSPORTE DE MATERIAL EXCEDENTE PARA DISTANCIAS &lt; 1KM</t>
  </si>
  <si>
    <t>TRANSPORTE DE MATERIAL EXCEDENTE PARA DISTANCIAS &gt; 1KM</t>
  </si>
  <si>
    <t>MONITOREO Y CONTROL AMBIENTAL</t>
  </si>
  <si>
    <t>PROGRAMA DE CIERRE DE OBRA</t>
  </si>
  <si>
    <t>1.06.01.01</t>
  </si>
  <si>
    <t>ACONDICIONAMIENTO DE DEPÓSITOS DE MATERIALES EXCEDENTES (DME)</t>
  </si>
  <si>
    <t>1.06.01.02</t>
  </si>
  <si>
    <t>RESTAURACIÓN DE ÁREAS DE INSTALACIONES PROVISIONALES</t>
  </si>
  <si>
    <t>OTROS</t>
  </si>
  <si>
    <t>SEGURIDAD Y SALUD OCUPACIONAL</t>
  </si>
  <si>
    <t>IMPLEMENTACIÓN DEL PLAN PARA LA VIGILANCIA, PREVENCIÓN Y CONTROL DE COVID-19 EN EL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</si>
</sst>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2" fontId="0" fillId="0" borderId="0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2" xfId="0" applyFont="1" applyBorder="1"/>
    <xf numFmtId="0" fontId="1" fillId="0" borderId="7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0" xfId="0" applyFont="1" applyBorder="1"/>
    <xf numFmtId="0" fontId="1" fillId="0" borderId="8" xfId="0" applyFont="1" applyBorder="1" applyAlignment="1">
      <alignment horizontal="center"/>
    </xf>
    <xf numFmtId="2" fontId="1" fillId="0" borderId="0" xfId="0" applyNumberFormat="1" applyFont="1" applyBorder="1" applyAlignment="1">
      <alignment horizontal="right"/>
    </xf>
    <xf numFmtId="43" fontId="1" fillId="0" borderId="6" xfId="1" applyFont="1" applyBorder="1" applyAlignment="1">
      <alignment horizontal="center"/>
    </xf>
    <xf numFmtId="43" fontId="1" fillId="0" borderId="3" xfId="1" applyFont="1" applyBorder="1" applyAlignment="1">
      <alignment horizontal="center"/>
    </xf>
    <xf numFmtId="43" fontId="0" fillId="0" borderId="4" xfId="1" applyFont="1" applyBorder="1" applyAlignment="1">
      <alignment horizontal="center"/>
    </xf>
    <xf numFmtId="43" fontId="1" fillId="0" borderId="4" xfId="1" applyFont="1" applyBorder="1" applyAlignment="1">
      <alignment horizontal="center"/>
    </xf>
    <xf numFmtId="43" fontId="0" fillId="0" borderId="9" xfId="1" applyFont="1" applyBorder="1" applyAlignment="1">
      <alignment horizontal="center"/>
    </xf>
    <xf numFmtId="43" fontId="1" fillId="0" borderId="0" xfId="1" applyFont="1"/>
    <xf numFmtId="43" fontId="0" fillId="0" borderId="0" xfId="1" applyFont="1"/>
    <xf numFmtId="10" fontId="0" fillId="0" borderId="0" xfId="2" applyNumberFormat="1" applyFont="1"/>
    <xf numFmtId="43" fontId="1" fillId="0" borderId="1" xfId="1" applyFont="1" applyBorder="1" applyAlignment="1">
      <alignment horizontal="center"/>
    </xf>
    <xf numFmtId="43" fontId="1" fillId="0" borderId="7" xfId="1" applyFont="1" applyBorder="1" applyAlignment="1">
      <alignment horizontal="right"/>
    </xf>
    <xf numFmtId="43" fontId="0" fillId="0" borderId="8" xfId="1" applyFont="1" applyBorder="1" applyAlignment="1">
      <alignment horizontal="right"/>
    </xf>
    <xf numFmtId="43" fontId="0" fillId="2" borderId="8" xfId="1" applyFont="1" applyFill="1" applyBorder="1" applyAlignment="1">
      <alignment horizontal="right"/>
    </xf>
    <xf numFmtId="43" fontId="1" fillId="2" borderId="8" xfId="1" applyFont="1" applyFill="1" applyBorder="1" applyAlignment="1">
      <alignment horizontal="right"/>
    </xf>
    <xf numFmtId="43" fontId="0" fillId="2" borderId="9" xfId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rique\Downloads\PARA%20KIK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29">
          <cell r="F29">
            <v>18.909154559999998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4E4FF-9CB8-47AE-AAEA-E67BA5A24626}">
  <dimension ref="B2:G60"/>
  <sheetViews>
    <sheetView showGridLines="0" tabSelected="1" workbookViewId="0">
      <pane xSplit="3" ySplit="7" topLeftCell="D49" activePane="bottomRight" state="frozen"/>
      <selection pane="topRight" activeCell="D1" sqref="D1"/>
      <selection pane="bottomLeft" activeCell="A8" sqref="A8"/>
      <selection pane="bottomRight" activeCell="D58" sqref="D58"/>
    </sheetView>
  </sheetViews>
  <sheetFormatPr baseColWidth="10" defaultRowHeight="14.4" x14ac:dyDescent="0.3"/>
  <cols>
    <col min="1" max="1" width="3.21875" customWidth="1"/>
    <col min="3" max="3" width="57.109375" customWidth="1"/>
    <col min="6" max="6" width="11.5546875" style="26"/>
    <col min="7" max="7" width="13" style="26" bestFit="1" customWidth="1"/>
  </cols>
  <sheetData>
    <row r="2" spans="2:7" x14ac:dyDescent="0.3">
      <c r="B2" s="34" t="s">
        <v>0</v>
      </c>
      <c r="C2" s="34"/>
      <c r="D2" s="34"/>
      <c r="E2" s="34"/>
      <c r="F2" s="34"/>
      <c r="G2" s="34"/>
    </row>
    <row r="4" spans="2:7" x14ac:dyDescent="0.3">
      <c r="B4" s="35" t="s">
        <v>1</v>
      </c>
      <c r="C4" s="35"/>
      <c r="D4" s="35"/>
      <c r="E4" s="35"/>
      <c r="F4" s="35"/>
      <c r="G4" s="35"/>
    </row>
    <row r="5" spans="2:7" x14ac:dyDescent="0.3">
      <c r="B5" s="35"/>
      <c r="C5" s="35"/>
      <c r="D5" s="35"/>
      <c r="E5" s="35"/>
      <c r="F5" s="35"/>
      <c r="G5" s="35"/>
    </row>
    <row r="7" spans="2:7" x14ac:dyDescent="0.3">
      <c r="B7" s="2" t="s">
        <v>10</v>
      </c>
      <c r="C7" s="7" t="s">
        <v>11</v>
      </c>
      <c r="D7" s="2" t="s">
        <v>12</v>
      </c>
      <c r="E7" s="7" t="s">
        <v>13</v>
      </c>
      <c r="F7" s="28" t="s">
        <v>2</v>
      </c>
      <c r="G7" s="20" t="s">
        <v>3</v>
      </c>
    </row>
    <row r="8" spans="2:7" x14ac:dyDescent="0.3">
      <c r="B8" s="12">
        <v>1.01</v>
      </c>
      <c r="C8" s="13" t="s">
        <v>14</v>
      </c>
      <c r="D8" s="14"/>
      <c r="E8" s="15"/>
      <c r="F8" s="29"/>
      <c r="G8" s="21">
        <f>SUM(G9:G11)</f>
        <v>108800</v>
      </c>
    </row>
    <row r="9" spans="2:7" x14ac:dyDescent="0.3">
      <c r="B9" s="8">
        <v>36892</v>
      </c>
      <c r="C9" s="3" t="s">
        <v>15</v>
      </c>
      <c r="D9" s="5" t="s">
        <v>16</v>
      </c>
      <c r="E9" s="10">
        <v>1</v>
      </c>
      <c r="F9" s="30">
        <v>2800</v>
      </c>
      <c r="G9" s="22">
        <f>F9*E9</f>
        <v>2800</v>
      </c>
    </row>
    <row r="10" spans="2:7" x14ac:dyDescent="0.3">
      <c r="B10" s="8">
        <v>37257</v>
      </c>
      <c r="C10" s="3" t="s">
        <v>17</v>
      </c>
      <c r="D10" s="5" t="s">
        <v>18</v>
      </c>
      <c r="E10" s="10">
        <v>1</v>
      </c>
      <c r="F10" s="31">
        <v>50000</v>
      </c>
      <c r="G10" s="22">
        <f t="shared" ref="G10:G11" si="0">F10*E10</f>
        <v>50000</v>
      </c>
    </row>
    <row r="11" spans="2:7" x14ac:dyDescent="0.3">
      <c r="B11" s="8">
        <v>37622</v>
      </c>
      <c r="C11" s="3" t="s">
        <v>19</v>
      </c>
      <c r="D11" s="5" t="s">
        <v>20</v>
      </c>
      <c r="E11" s="10">
        <v>1</v>
      </c>
      <c r="F11" s="31">
        <v>56000</v>
      </c>
      <c r="G11" s="22">
        <f t="shared" si="0"/>
        <v>56000</v>
      </c>
    </row>
    <row r="12" spans="2:7" x14ac:dyDescent="0.3">
      <c r="B12" s="16">
        <v>1.02</v>
      </c>
      <c r="C12" s="17" t="s">
        <v>21</v>
      </c>
      <c r="D12" s="18"/>
      <c r="E12" s="19"/>
      <c r="F12" s="32"/>
      <c r="G12" s="23">
        <f>SUM(G13:G14)</f>
        <v>174144.7824</v>
      </c>
    </row>
    <row r="13" spans="2:7" x14ac:dyDescent="0.3">
      <c r="B13" s="8">
        <v>36893</v>
      </c>
      <c r="C13" s="3" t="s">
        <v>22</v>
      </c>
      <c r="D13" s="5" t="s">
        <v>18</v>
      </c>
      <c r="E13" s="10">
        <v>1</v>
      </c>
      <c r="F13" s="31">
        <v>150000</v>
      </c>
      <c r="G13" s="22">
        <f>F13*E13</f>
        <v>150000</v>
      </c>
    </row>
    <row r="14" spans="2:7" x14ac:dyDescent="0.3">
      <c r="B14" s="8">
        <v>37258</v>
      </c>
      <c r="C14" s="3" t="s">
        <v>23</v>
      </c>
      <c r="D14" s="5" t="s">
        <v>24</v>
      </c>
      <c r="E14" s="10">
        <v>6820.56</v>
      </c>
      <c r="F14" s="31">
        <v>3.54</v>
      </c>
      <c r="G14" s="22">
        <f>F14*E14</f>
        <v>24144.7824</v>
      </c>
    </row>
    <row r="15" spans="2:7" x14ac:dyDescent="0.3">
      <c r="B15" s="16">
        <v>1.03</v>
      </c>
      <c r="C15" s="17" t="s">
        <v>25</v>
      </c>
      <c r="D15" s="18"/>
      <c r="E15" s="19"/>
      <c r="F15" s="32"/>
      <c r="G15" s="23">
        <f>G16+G22+G30+G34+G40</f>
        <v>1413833.9714174219</v>
      </c>
    </row>
    <row r="16" spans="2:7" x14ac:dyDescent="0.3">
      <c r="B16" s="16">
        <v>36894</v>
      </c>
      <c r="C16" s="17" t="s">
        <v>26</v>
      </c>
      <c r="D16" s="18"/>
      <c r="E16" s="19"/>
      <c r="F16" s="32"/>
      <c r="G16" s="23">
        <f>SUM(G17:G21)</f>
        <v>313311.4831676457</v>
      </c>
    </row>
    <row r="17" spans="2:7" x14ac:dyDescent="0.3">
      <c r="B17" s="8" t="s">
        <v>27</v>
      </c>
      <c r="C17" s="3" t="s">
        <v>28</v>
      </c>
      <c r="D17" s="5" t="s">
        <v>24</v>
      </c>
      <c r="E17" s="10">
        <v>3665.08</v>
      </c>
      <c r="F17" s="31">
        <v>16.605681422222219</v>
      </c>
      <c r="G17" s="22">
        <f>F17*E17</f>
        <v>60861.150866958211</v>
      </c>
    </row>
    <row r="18" spans="2:7" x14ac:dyDescent="0.3">
      <c r="B18" s="8" t="s">
        <v>29</v>
      </c>
      <c r="C18" s="3" t="s">
        <v>30</v>
      </c>
      <c r="D18" s="5" t="s">
        <v>31</v>
      </c>
      <c r="E18" s="10">
        <v>2391.2800000000002</v>
      </c>
      <c r="F18" s="31">
        <v>7.1919932800000002</v>
      </c>
      <c r="G18" s="22">
        <f t="shared" ref="G18:G21" si="1">F18*E18</f>
        <v>17198.0696905984</v>
      </c>
    </row>
    <row r="19" spans="2:7" x14ac:dyDescent="0.3">
      <c r="B19" s="8" t="s">
        <v>32</v>
      </c>
      <c r="C19" s="3" t="s">
        <v>33</v>
      </c>
      <c r="D19" s="5" t="s">
        <v>24</v>
      </c>
      <c r="E19" s="10">
        <v>3003.65</v>
      </c>
      <c r="F19" s="31">
        <v>23.477756920634921</v>
      </c>
      <c r="G19" s="22">
        <f t="shared" si="1"/>
        <v>70518.964574665079</v>
      </c>
    </row>
    <row r="20" spans="2:7" x14ac:dyDescent="0.3">
      <c r="B20" s="8" t="s">
        <v>34</v>
      </c>
      <c r="C20" s="3" t="s">
        <v>35</v>
      </c>
      <c r="D20" s="5" t="s">
        <v>31</v>
      </c>
      <c r="E20" s="10">
        <v>3660.35</v>
      </c>
      <c r="F20" s="31">
        <v>35.275554400000004</v>
      </c>
      <c r="G20" s="22">
        <f t="shared" si="1"/>
        <v>129120.87554804001</v>
      </c>
    </row>
    <row r="21" spans="2:7" x14ac:dyDescent="0.3">
      <c r="B21" s="8" t="s">
        <v>36</v>
      </c>
      <c r="C21" s="3" t="s">
        <v>37</v>
      </c>
      <c r="D21" s="5" t="s">
        <v>31</v>
      </c>
      <c r="E21" s="10">
        <v>416.11</v>
      </c>
      <c r="F21" s="31">
        <v>85.584154400000003</v>
      </c>
      <c r="G21" s="22">
        <f t="shared" si="1"/>
        <v>35612.422487383999</v>
      </c>
    </row>
    <row r="22" spans="2:7" x14ac:dyDescent="0.3">
      <c r="B22" s="16">
        <v>37259</v>
      </c>
      <c r="C22" s="17" t="s">
        <v>38</v>
      </c>
      <c r="D22" s="18"/>
      <c r="E22" s="19"/>
      <c r="F22" s="32"/>
      <c r="G22" s="23">
        <f>SUM(G23:G29)</f>
        <v>395928.09642657201</v>
      </c>
    </row>
    <row r="23" spans="2:7" x14ac:dyDescent="0.3">
      <c r="B23" s="8" t="s">
        <v>39</v>
      </c>
      <c r="C23" s="3" t="s">
        <v>28</v>
      </c>
      <c r="D23" s="5" t="s">
        <v>24</v>
      </c>
      <c r="E23" s="10">
        <v>1513.32</v>
      </c>
      <c r="F23" s="31">
        <v>16.605681422222219</v>
      </c>
      <c r="G23" s="22">
        <f t="shared" ref="G23:G29" si="2">F23*E23</f>
        <v>25129.709809877328</v>
      </c>
    </row>
    <row r="24" spans="2:7" x14ac:dyDescent="0.3">
      <c r="B24" s="8" t="s">
        <v>40</v>
      </c>
      <c r="C24" s="3" t="s">
        <v>30</v>
      </c>
      <c r="D24" s="5" t="s">
        <v>31</v>
      </c>
      <c r="E24" s="10">
        <v>2247.34</v>
      </c>
      <c r="F24" s="31">
        <v>7.1919932800000002</v>
      </c>
      <c r="G24" s="22">
        <f t="shared" si="2"/>
        <v>16162.854177875201</v>
      </c>
    </row>
    <row r="25" spans="2:7" x14ac:dyDescent="0.3">
      <c r="B25" s="8" t="s">
        <v>41</v>
      </c>
      <c r="C25" s="3" t="s">
        <v>33</v>
      </c>
      <c r="D25" s="5" t="s">
        <v>24</v>
      </c>
      <c r="E25" s="10">
        <v>3178.85</v>
      </c>
      <c r="F25" s="31">
        <v>23.477756920634921</v>
      </c>
      <c r="G25" s="22">
        <f t="shared" si="2"/>
        <v>74632.267587160313</v>
      </c>
    </row>
    <row r="26" spans="2:7" x14ac:dyDescent="0.3">
      <c r="B26" s="8" t="s">
        <v>42</v>
      </c>
      <c r="C26" s="3" t="s">
        <v>4</v>
      </c>
      <c r="D26" s="5" t="s">
        <v>24</v>
      </c>
      <c r="E26" s="10">
        <v>4762.34</v>
      </c>
      <c r="F26" s="31">
        <f>3*5.451004</f>
        <v>16.353012</v>
      </c>
      <c r="G26" s="22">
        <f t="shared" si="2"/>
        <v>77878.603168080008</v>
      </c>
    </row>
    <row r="27" spans="2:7" x14ac:dyDescent="0.3">
      <c r="B27" s="8" t="s">
        <v>43</v>
      </c>
      <c r="C27" s="3" t="s">
        <v>44</v>
      </c>
      <c r="D27" s="5" t="s">
        <v>31</v>
      </c>
      <c r="E27" s="10">
        <v>884.8</v>
      </c>
      <c r="F27" s="31">
        <v>52.280074999999997</v>
      </c>
      <c r="G27" s="22">
        <f t="shared" si="2"/>
        <v>46257.410359999994</v>
      </c>
    </row>
    <row r="28" spans="2:7" x14ac:dyDescent="0.3">
      <c r="B28" s="8" t="s">
        <v>45</v>
      </c>
      <c r="C28" s="3" t="s">
        <v>46</v>
      </c>
      <c r="D28" s="5" t="s">
        <v>31</v>
      </c>
      <c r="E28" s="10">
        <v>1331.96</v>
      </c>
      <c r="F28" s="31">
        <f>+[1]Hoja1!$F$29*3</f>
        <v>56.727463679999993</v>
      </c>
      <c r="G28" s="22">
        <f t="shared" si="2"/>
        <v>75558.712523212787</v>
      </c>
    </row>
    <row r="29" spans="2:7" x14ac:dyDescent="0.3">
      <c r="B29" s="8" t="s">
        <v>47</v>
      </c>
      <c r="C29" s="3" t="s">
        <v>48</v>
      </c>
      <c r="D29" s="5" t="s">
        <v>31</v>
      </c>
      <c r="E29" s="10">
        <v>1339.18</v>
      </c>
      <c r="F29" s="31">
        <f>+F20*1.7</f>
        <v>59.968442480000007</v>
      </c>
      <c r="G29" s="22">
        <f t="shared" si="2"/>
        <v>80308.538800366412</v>
      </c>
    </row>
    <row r="30" spans="2:7" x14ac:dyDescent="0.3">
      <c r="B30" s="16">
        <v>37624</v>
      </c>
      <c r="C30" s="17" t="s">
        <v>49</v>
      </c>
      <c r="D30" s="18"/>
      <c r="E30" s="19"/>
      <c r="F30" s="32"/>
      <c r="G30" s="23">
        <f>SUM(G31:G33)</f>
        <v>42744.898265142867</v>
      </c>
    </row>
    <row r="31" spans="2:7" x14ac:dyDescent="0.3">
      <c r="B31" s="8" t="s">
        <v>50</v>
      </c>
      <c r="C31" s="3" t="s">
        <v>30</v>
      </c>
      <c r="D31" s="5" t="s">
        <v>31</v>
      </c>
      <c r="E31" s="10">
        <v>600</v>
      </c>
      <c r="F31" s="31">
        <v>7.1919932800000002</v>
      </c>
      <c r="G31" s="22">
        <f t="shared" ref="G31:G33" si="3">F31*E31</f>
        <v>4315.195968</v>
      </c>
    </row>
    <row r="32" spans="2:7" x14ac:dyDescent="0.3">
      <c r="B32" s="8" t="s">
        <v>51</v>
      </c>
      <c r="C32" s="3" t="s">
        <v>52</v>
      </c>
      <c r="D32" s="5" t="s">
        <v>24</v>
      </c>
      <c r="E32" s="10">
        <v>600</v>
      </c>
      <c r="F32" s="31">
        <v>28.773949428571431</v>
      </c>
      <c r="G32" s="22">
        <f t="shared" si="3"/>
        <v>17264.369657142859</v>
      </c>
    </row>
    <row r="33" spans="2:7" x14ac:dyDescent="0.3">
      <c r="B33" s="8" t="s">
        <v>53</v>
      </c>
      <c r="C33" s="3" t="s">
        <v>54</v>
      </c>
      <c r="D33" s="5" t="s">
        <v>31</v>
      </c>
      <c r="E33" s="10">
        <v>600</v>
      </c>
      <c r="F33" s="31">
        <f>+F20</f>
        <v>35.275554400000004</v>
      </c>
      <c r="G33" s="22">
        <f t="shared" si="3"/>
        <v>21165.332640000004</v>
      </c>
    </row>
    <row r="34" spans="2:7" x14ac:dyDescent="0.3">
      <c r="B34" s="16">
        <v>1.04</v>
      </c>
      <c r="C34" s="17" t="s">
        <v>55</v>
      </c>
      <c r="D34" s="18"/>
      <c r="E34" s="19"/>
      <c r="F34" s="32"/>
      <c r="G34" s="23">
        <f>SUM(G35:G39)</f>
        <v>61228.887091059485</v>
      </c>
    </row>
    <row r="35" spans="2:7" x14ac:dyDescent="0.3">
      <c r="B35" s="8">
        <v>36895</v>
      </c>
      <c r="C35" s="3" t="s">
        <v>28</v>
      </c>
      <c r="D35" s="5" t="s">
        <v>24</v>
      </c>
      <c r="E35" s="10">
        <v>991.27</v>
      </c>
      <c r="F35" s="31">
        <v>16.605681422222219</v>
      </c>
      <c r="G35" s="22">
        <f t="shared" ref="G35:G39" si="4">F35*E35</f>
        <v>16460.713823406219</v>
      </c>
    </row>
    <row r="36" spans="2:7" x14ac:dyDescent="0.3">
      <c r="B36" s="8">
        <v>37260</v>
      </c>
      <c r="C36" s="3" t="s">
        <v>30</v>
      </c>
      <c r="D36" s="5" t="s">
        <v>31</v>
      </c>
      <c r="E36" s="10">
        <v>322.42</v>
      </c>
      <c r="F36" s="31">
        <v>7.1919932800000002</v>
      </c>
      <c r="G36" s="22">
        <f t="shared" si="4"/>
        <v>2318.8424733376</v>
      </c>
    </row>
    <row r="37" spans="2:7" x14ac:dyDescent="0.3">
      <c r="B37" s="8">
        <v>37625</v>
      </c>
      <c r="C37" s="3" t="s">
        <v>33</v>
      </c>
      <c r="D37" s="5" t="s">
        <v>24</v>
      </c>
      <c r="E37" s="10">
        <v>864.97</v>
      </c>
      <c r="F37" s="31">
        <v>23.477756920634921</v>
      </c>
      <c r="G37" s="22">
        <f t="shared" si="4"/>
        <v>20307.555403641589</v>
      </c>
    </row>
    <row r="38" spans="2:7" x14ac:dyDescent="0.3">
      <c r="B38" s="8">
        <v>37990</v>
      </c>
      <c r="C38" s="3" t="s">
        <v>56</v>
      </c>
      <c r="D38" s="5" t="s">
        <v>31</v>
      </c>
      <c r="E38" s="10">
        <v>164.24</v>
      </c>
      <c r="F38" s="31">
        <v>18.764258823529413</v>
      </c>
      <c r="G38" s="22">
        <f t="shared" si="4"/>
        <v>3081.8418691764709</v>
      </c>
    </row>
    <row r="39" spans="2:7" x14ac:dyDescent="0.3">
      <c r="B39" s="8">
        <v>38356</v>
      </c>
      <c r="C39" s="3" t="s">
        <v>57</v>
      </c>
      <c r="D39" s="5" t="s">
        <v>31</v>
      </c>
      <c r="E39" s="10">
        <v>278.38</v>
      </c>
      <c r="F39" s="31">
        <f>+F21*0.8</f>
        <v>68.467323520000008</v>
      </c>
      <c r="G39" s="22">
        <f t="shared" si="4"/>
        <v>19059.933521497602</v>
      </c>
    </row>
    <row r="40" spans="2:7" x14ac:dyDescent="0.3">
      <c r="B40" s="16">
        <v>1.05</v>
      </c>
      <c r="C40" s="17" t="s">
        <v>58</v>
      </c>
      <c r="D40" s="18"/>
      <c r="E40" s="19"/>
      <c r="F40" s="32"/>
      <c r="G40" s="23">
        <f>SUM(G41:G46)</f>
        <v>600620.60646700196</v>
      </c>
    </row>
    <row r="41" spans="2:7" x14ac:dyDescent="0.3">
      <c r="B41" s="8">
        <v>36896</v>
      </c>
      <c r="C41" s="3" t="s">
        <v>59</v>
      </c>
      <c r="D41" s="5" t="s">
        <v>60</v>
      </c>
      <c r="E41" s="10">
        <v>3832.26</v>
      </c>
      <c r="F41" s="31">
        <v>8.7059984000000021</v>
      </c>
      <c r="G41" s="22">
        <f t="shared" ref="G41:G46" si="5">F41*E41</f>
        <v>33363.649428384007</v>
      </c>
    </row>
    <row r="42" spans="2:7" x14ac:dyDescent="0.3">
      <c r="B42" s="8">
        <v>37261</v>
      </c>
      <c r="C42" s="3" t="s">
        <v>61</v>
      </c>
      <c r="D42" s="5" t="s">
        <v>60</v>
      </c>
      <c r="E42" s="10">
        <v>41153.22</v>
      </c>
      <c r="F42" s="31">
        <v>2.4722000000000004</v>
      </c>
      <c r="G42" s="22">
        <f t="shared" si="5"/>
        <v>101738.99048400002</v>
      </c>
    </row>
    <row r="43" spans="2:7" x14ac:dyDescent="0.3">
      <c r="B43" s="8">
        <v>37626</v>
      </c>
      <c r="C43" s="3" t="s">
        <v>62</v>
      </c>
      <c r="D43" s="5" t="s">
        <v>60</v>
      </c>
      <c r="E43" s="10">
        <v>2878.61</v>
      </c>
      <c r="F43" s="31">
        <f>10.44719808*2</f>
        <v>20.894396159999999</v>
      </c>
      <c r="G43" s="22">
        <f>F43*E43</f>
        <v>60146.817730137598</v>
      </c>
    </row>
    <row r="44" spans="2:7" x14ac:dyDescent="0.3">
      <c r="B44" s="8">
        <v>37991</v>
      </c>
      <c r="C44" s="3" t="s">
        <v>63</v>
      </c>
      <c r="D44" s="5" t="s">
        <v>60</v>
      </c>
      <c r="E44" s="10">
        <v>53450.47</v>
      </c>
      <c r="F44" s="31">
        <f>3.29626666666667*1.5</f>
        <v>4.9444000000000052</v>
      </c>
      <c r="G44" s="22">
        <f t="shared" si="5"/>
        <v>264280.50386800029</v>
      </c>
    </row>
    <row r="45" spans="2:7" x14ac:dyDescent="0.3">
      <c r="B45" s="8">
        <v>38357</v>
      </c>
      <c r="C45" s="3" t="s">
        <v>64</v>
      </c>
      <c r="D45" s="5" t="s">
        <v>60</v>
      </c>
      <c r="E45" s="10">
        <v>6661.7</v>
      </c>
      <c r="F45" s="31">
        <v>8.7059984000000021</v>
      </c>
      <c r="G45" s="22">
        <f t="shared" si="5"/>
        <v>57996.749541280013</v>
      </c>
    </row>
    <row r="46" spans="2:7" x14ac:dyDescent="0.3">
      <c r="B46" s="8">
        <v>38722</v>
      </c>
      <c r="C46" s="3" t="s">
        <v>65</v>
      </c>
      <c r="D46" s="5" t="s">
        <v>60</v>
      </c>
      <c r="E46" s="10">
        <v>28009.43</v>
      </c>
      <c r="F46" s="31">
        <v>2.9666400000000004</v>
      </c>
      <c r="G46" s="22">
        <f t="shared" si="5"/>
        <v>83093.895415200008</v>
      </c>
    </row>
    <row r="47" spans="2:7" x14ac:dyDescent="0.3">
      <c r="B47" s="16">
        <v>1.06</v>
      </c>
      <c r="C47" s="17" t="s">
        <v>66</v>
      </c>
      <c r="D47" s="18"/>
      <c r="E47" s="19"/>
      <c r="F47" s="32"/>
      <c r="G47" s="23">
        <f>G48+G51</f>
        <v>367744.3945825097</v>
      </c>
    </row>
    <row r="48" spans="2:7" x14ac:dyDescent="0.3">
      <c r="B48" s="16">
        <v>36897</v>
      </c>
      <c r="C48" s="17" t="s">
        <v>67</v>
      </c>
      <c r="D48" s="18"/>
      <c r="E48" s="19"/>
      <c r="F48" s="32"/>
      <c r="G48" s="23">
        <f>SUM(G49:G50)</f>
        <v>97744.394582509703</v>
      </c>
    </row>
    <row r="49" spans="2:7" x14ac:dyDescent="0.3">
      <c r="B49" s="8" t="s">
        <v>68</v>
      </c>
      <c r="C49" s="3" t="s">
        <v>69</v>
      </c>
      <c r="D49" s="5" t="s">
        <v>31</v>
      </c>
      <c r="E49" s="10">
        <v>7570.12</v>
      </c>
      <c r="F49" s="31">
        <v>10.962892342857142</v>
      </c>
      <c r="G49" s="22">
        <f t="shared" ref="G49:G50" si="6">F49*E49</f>
        <v>82990.410582509707</v>
      </c>
    </row>
    <row r="50" spans="2:7" x14ac:dyDescent="0.3">
      <c r="B50" s="8" t="s">
        <v>70</v>
      </c>
      <c r="C50" s="3" t="s">
        <v>71</v>
      </c>
      <c r="D50" s="5" t="s">
        <v>24</v>
      </c>
      <c r="E50" s="10">
        <v>1000</v>
      </c>
      <c r="F50" s="31">
        <v>14.753984000000003</v>
      </c>
      <c r="G50" s="22">
        <f t="shared" si="6"/>
        <v>14753.984000000002</v>
      </c>
    </row>
    <row r="51" spans="2:7" x14ac:dyDescent="0.3">
      <c r="B51" s="16">
        <v>1.07</v>
      </c>
      <c r="C51" s="17" t="s">
        <v>72</v>
      </c>
      <c r="D51" s="18"/>
      <c r="E51" s="19"/>
      <c r="F51" s="32"/>
      <c r="G51" s="23">
        <f>SUM(G52:G53)</f>
        <v>270000</v>
      </c>
    </row>
    <row r="52" spans="2:7" x14ac:dyDescent="0.3">
      <c r="B52" s="8">
        <v>36898</v>
      </c>
      <c r="C52" s="3" t="s">
        <v>73</v>
      </c>
      <c r="D52" s="5" t="s">
        <v>18</v>
      </c>
      <c r="E52" s="10">
        <v>1</v>
      </c>
      <c r="F52" s="31">
        <v>120000</v>
      </c>
      <c r="G52" s="22">
        <f t="shared" ref="G52:G53" si="7">F52*E52</f>
        <v>120000</v>
      </c>
    </row>
    <row r="53" spans="2:7" x14ac:dyDescent="0.3">
      <c r="B53" s="9">
        <v>37263</v>
      </c>
      <c r="C53" s="4" t="s">
        <v>74</v>
      </c>
      <c r="D53" s="6" t="s">
        <v>18</v>
      </c>
      <c r="E53" s="11">
        <v>1</v>
      </c>
      <c r="F53" s="33">
        <v>150000</v>
      </c>
      <c r="G53" s="24">
        <f t="shared" si="7"/>
        <v>150000</v>
      </c>
    </row>
    <row r="55" spans="2:7" x14ac:dyDescent="0.3">
      <c r="C55" s="1" t="s">
        <v>5</v>
      </c>
      <c r="G55" s="25">
        <f>+G47+G15+G8+G12</f>
        <v>2064523.1483999316</v>
      </c>
    </row>
    <row r="56" spans="2:7" x14ac:dyDescent="0.3">
      <c r="C56" t="s">
        <v>6</v>
      </c>
      <c r="D56" s="27">
        <v>0.1</v>
      </c>
      <c r="G56" s="26">
        <f>+D56*G55</f>
        <v>206452.31483999317</v>
      </c>
    </row>
    <row r="57" spans="2:7" x14ac:dyDescent="0.3">
      <c r="C57" t="s">
        <v>7</v>
      </c>
      <c r="D57" s="27">
        <v>0.22</v>
      </c>
      <c r="G57" s="26">
        <f>D57*G55</f>
        <v>454195.09264798497</v>
      </c>
    </row>
    <row r="58" spans="2:7" x14ac:dyDescent="0.3">
      <c r="C58" s="1" t="s">
        <v>3</v>
      </c>
      <c r="D58" s="27"/>
      <c r="G58" s="25">
        <f>+G55+G56+G57</f>
        <v>2725170.5558879101</v>
      </c>
    </row>
    <row r="59" spans="2:7" x14ac:dyDescent="0.3">
      <c r="C59" t="s">
        <v>8</v>
      </c>
      <c r="D59" s="27">
        <v>0.18</v>
      </c>
      <c r="G59" s="26">
        <f>+D59*G58</f>
        <v>490530.70005982381</v>
      </c>
    </row>
    <row r="60" spans="2:7" x14ac:dyDescent="0.3">
      <c r="C60" s="1" t="s">
        <v>9</v>
      </c>
      <c r="G60" s="25">
        <f>+G58+G59</f>
        <v>3215701.2559477338</v>
      </c>
    </row>
  </sheetData>
  <mergeCells count="2">
    <mergeCell ref="B2:G2"/>
    <mergeCell ref="B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DELL</cp:lastModifiedBy>
  <dcterms:created xsi:type="dcterms:W3CDTF">2022-05-27T02:41:51Z</dcterms:created>
  <dcterms:modified xsi:type="dcterms:W3CDTF">2022-05-27T03:46:48Z</dcterms:modified>
</cp:coreProperties>
</file>