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c 2022\EN EVALUACION\12.10.22 OHLA - Gestion de residuos\2. Aclaración 271222\"/>
    </mc:Choice>
  </mc:AlternateContent>
  <bookViews>
    <workbookView xWindow="0" yWindow="0" windowWidth="23040" windowHeight="9260" tabRatio="932" activeTab="1"/>
  </bookViews>
  <sheets>
    <sheet name="CONSOLIDADO" sheetId="23" r:id="rId1"/>
    <sheet name="DETALLADO" sheetId="22" r:id="rId2"/>
    <sheet name="ESTRUCTURA FINAL" sheetId="21" r:id="rId3"/>
    <sheet name="I.-Vehiculo" sheetId="20" r:id="rId4"/>
    <sheet name="II.-Planilla" sheetId="19" r:id="rId5"/>
    <sheet name="III.-Equipos y Herramienta" sheetId="18" r:id="rId6"/>
    <sheet name="IV.-Uniformes" sheetId="17" r:id="rId7"/>
    <sheet name="V.-Seguros, Otros" sheetId="16" r:id="rId8"/>
    <sheet name="VI.-Alojamiento y alimentación" sheetId="15" r:id="rId9"/>
    <sheet name="VII.-Insumos" sheetId="14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a">#REF!</definedName>
    <definedName name="\c">#REF!</definedName>
    <definedName name="\R">#REF!</definedName>
    <definedName name="\x">#REF!</definedName>
    <definedName name="\z">#REF!</definedName>
    <definedName name="__123Graph_A" hidden="1">'[1]FYEP-2'!$E$335:$I$335</definedName>
    <definedName name="__123Graph_B" hidden="1">'[1]FYEP-2'!$E$334:$I$334</definedName>
    <definedName name="__123Graph_X" hidden="1">'[1]FYEP-2'!$E$332:$I$332</definedName>
    <definedName name="_311">#REF!</definedName>
    <definedName name="_313">#REF!</definedName>
    <definedName name="_314">#REF!</definedName>
    <definedName name="_321">#REF!</definedName>
    <definedName name="_323">#REF!</definedName>
    <definedName name="_341">#REF!</definedName>
    <definedName name="_CUA104">#REF!</definedName>
    <definedName name="_CUA105">#REF!</definedName>
    <definedName name="_CUA106">[2]nota!$A$1:$S$47</definedName>
    <definedName name="_CUA107">[2]nota!#REF!</definedName>
    <definedName name="_CUA108">#REF!</definedName>
    <definedName name="_CUA109">#REF!</definedName>
    <definedName name="_CUA110">#REF!</definedName>
    <definedName name="_CUA111">#REF!</definedName>
    <definedName name="_CUA112">#REF!</definedName>
    <definedName name="_CUA113">#REF!</definedName>
    <definedName name="_CUA114">#REF!</definedName>
    <definedName name="_CUA115">#REF!</definedName>
    <definedName name="_Fill" hidden="1">#REF!</definedName>
    <definedName name="_ING95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G1">#REF!</definedName>
    <definedName name="_PER1">#REF!</definedName>
    <definedName name="_PER2">#REF!</definedName>
    <definedName name="_Sort" hidden="1">#REF!</definedName>
    <definedName name="a" localSheetId="0">[3]Compra_54MOD!#REF!</definedName>
    <definedName name="a" localSheetId="1">[3]Compra_54MOD!#REF!</definedName>
    <definedName name="a">[3]Compra_54MOD!#REF!</definedName>
    <definedName name="A_IMPRESIÓN_IM">#REF!</definedName>
    <definedName name="aa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aaa">#REF!</definedName>
    <definedName name="aaaaaa" hidden="1">#REF!</definedName>
    <definedName name="ACCOUNTEDPERIODTYPE1">#REF!</definedName>
    <definedName name="ACTUALIZAR">#REF!</definedName>
    <definedName name="Adiciones_Capital">'[4]Cedula 15'!$E$16</definedName>
    <definedName name="adsf" localSheetId="2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dsf" localSheetId="3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dsf" localSheetId="4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dsf" localSheetId="5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dsf" localSheetId="6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dsf" localSheetId="7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dsf" localSheetId="8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dsf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afd" localSheetId="2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fd" localSheetId="3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fd" localSheetId="4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fd" localSheetId="5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fd" localSheetId="6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fd" localSheetId="7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fd" localSheetId="8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fd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alm" localSheetId="2">'ESTRUCTURA FINAL'!alm</definedName>
    <definedName name="alm" localSheetId="3">'I.-Vehiculo'!alm</definedName>
    <definedName name="alm" localSheetId="4">'II.-Planilla'!alm</definedName>
    <definedName name="alm" localSheetId="5">'III.-Equipos y Herramienta'!alm</definedName>
    <definedName name="alm" localSheetId="6">'IV.-Uniformes'!alm</definedName>
    <definedName name="alm" localSheetId="7">'V.-Seguros, Otros'!alm</definedName>
    <definedName name="alm" localSheetId="8">'VI.-Alojamiento y alimentación'!alm</definedName>
    <definedName name="alm">[0]!alm</definedName>
    <definedName name="Año_Presupuesto">'[4]Datos Generales'!$B$2</definedName>
    <definedName name="Año1">'[4]Datos Generales'!$B$3</definedName>
    <definedName name="Año2">'[4]Datos Generales'!$B$4</definedName>
    <definedName name="APPSUSERNAME1">#REF!</definedName>
    <definedName name="aqdfasdsa">#REF!</definedName>
    <definedName name="_xlnm.Print_Area" localSheetId="0">CONSOLIDADO!$A$1:$L$38</definedName>
    <definedName name="_xlnm.Print_Area" localSheetId="3">'I.-Vehiculo'!$A$58:$M$125</definedName>
    <definedName name="_xlnm.Print_Area">#REF!</definedName>
    <definedName name="Area_inver._futura">'[5]Inversiones Futuras'!$A$2:$E$106</definedName>
    <definedName name="ARG">#REF!</definedName>
    <definedName name="BANCOS">#REF!</definedName>
    <definedName name="_xlnm.Database">#REF!</definedName>
    <definedName name="bb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b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b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b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b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b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b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b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BLHp">'[6]REAL - PBI sectorial (cuadro)'!$A$1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8" hidden="1">#REF!</definedName>
    <definedName name="BLPH9" hidden="1">#REF!</definedName>
    <definedName name="BRA">#REF!</definedName>
    <definedName name="brady">#REF!</definedName>
    <definedName name="BuiltIn_Print_Area">#REF!</definedName>
    <definedName name="CAJA95">#REF!</definedName>
    <definedName name="CAJA96">#REF!</definedName>
    <definedName name="CALPH">[7]SHEET1!$M$1:$M$4</definedName>
    <definedName name="CBNPR">[7]SHEET1!$X$1:$X$4</definedName>
    <definedName name="CBWorkbookPriority" hidden="1">-305653724</definedName>
    <definedName name="cc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ccc" localSheetId="2">'ESTRUCTURA FINAL'!ccc</definedName>
    <definedName name="ccc" localSheetId="3">'I.-Vehiculo'!ccc</definedName>
    <definedName name="ccc" localSheetId="4">'II.-Planilla'!ccc</definedName>
    <definedName name="ccc" localSheetId="5">'III.-Equipos y Herramienta'!ccc</definedName>
    <definedName name="ccc" localSheetId="6">'IV.-Uniformes'!ccc</definedName>
    <definedName name="ccc" localSheetId="7">'V.-Seguros, Otros'!ccc</definedName>
    <definedName name="ccc" localSheetId="8">'VI.-Alojamiento y alimentación'!ccc</definedName>
    <definedName name="ccc">[0]!ccc</definedName>
    <definedName name="CDCTO">[7]SHEET1!$B$1:$B$4</definedName>
    <definedName name="CDOCO">[7]SHEET1!$C$1:$C$4</definedName>
    <definedName name="CDSC1">[7]SHEET1!$E$1:$E$4</definedName>
    <definedName name="CDSC2">[7]SHEET1!$F$1:$F$4</definedName>
    <definedName name="cesar" localSheetId="2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" localSheetId="3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" localSheetId="4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" localSheetId="5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" localSheetId="6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" localSheetId="7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" localSheetId="8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cesar1" localSheetId="2">'ESTRUCTURA FINAL'!cesar1</definedName>
    <definedName name="cesar1" localSheetId="3">'I.-Vehiculo'!cesar1</definedName>
    <definedName name="cesar1" localSheetId="4">'II.-Planilla'!cesar1</definedName>
    <definedName name="cesar1" localSheetId="5">'III.-Equipos y Herramienta'!cesar1</definedName>
    <definedName name="cesar1" localSheetId="6">'IV.-Uniformes'!cesar1</definedName>
    <definedName name="cesar1" localSheetId="7">'V.-Seguros, Otros'!cesar1</definedName>
    <definedName name="cesar1" localSheetId="8">'VI.-Alojamiento y alimentación'!cesar1</definedName>
    <definedName name="cesar1">[0]!cesar1</definedName>
    <definedName name="cesar2" localSheetId="2">'ESTRUCTURA FINAL'!cesar2</definedName>
    <definedName name="cesar2" localSheetId="3">'I.-Vehiculo'!cesar2</definedName>
    <definedName name="cesar2" localSheetId="4">'II.-Planilla'!cesar2</definedName>
    <definedName name="cesar2" localSheetId="5">'III.-Equipos y Herramienta'!cesar2</definedName>
    <definedName name="cesar2" localSheetId="6">'IV.-Uniformes'!cesar2</definedName>
    <definedName name="cesar2" localSheetId="7">'V.-Seguros, Otros'!cesar2</definedName>
    <definedName name="cesar2" localSheetId="8">'VI.-Alojamiento y alimentación'!cesar2</definedName>
    <definedName name="cesar2">[0]!cesar2</definedName>
    <definedName name="CHARTOFACCOUNTSID1">#REF!</definedName>
    <definedName name="Chile2" localSheetId="2">'ESTRUCTURA FINAL'!Chile2</definedName>
    <definedName name="Chile2" localSheetId="3">'I.-Vehiculo'!Chile2</definedName>
    <definedName name="Chile2" localSheetId="4">'II.-Planilla'!Chile2</definedName>
    <definedName name="Chile2" localSheetId="5">'III.-Equipos y Herramienta'!Chile2</definedName>
    <definedName name="Chile2" localSheetId="6">'IV.-Uniformes'!Chile2</definedName>
    <definedName name="Chile2" localSheetId="7">'V.-Seguros, Otros'!Chile2</definedName>
    <definedName name="Chile2" localSheetId="8">'VI.-Alojamiento y alimentación'!Chile2</definedName>
    <definedName name="Chile2">[0]!Chile2</definedName>
    <definedName name="Chile2_1" localSheetId="2">'ESTRUCTURA FINAL'!Chile2_1</definedName>
    <definedName name="Chile2_1" localSheetId="3">'I.-Vehiculo'!Chile2_1</definedName>
    <definedName name="Chile2_1" localSheetId="4">'II.-Planilla'!Chile2_1</definedName>
    <definedName name="Chile2_1" localSheetId="5">'III.-Equipos y Herramienta'!Chile2_1</definedName>
    <definedName name="Chile2_1" localSheetId="6">'IV.-Uniformes'!Chile2_1</definedName>
    <definedName name="Chile2_1" localSheetId="7">'V.-Seguros, Otros'!Chile2_1</definedName>
    <definedName name="Chile2_1" localSheetId="8">'VI.-Alojamiento y alimentación'!Chile2_1</definedName>
    <definedName name="Chile2_1">[0]!Chile2_1</definedName>
    <definedName name="CKCOO">[7]SHEET1!$A$1:$A$4</definedName>
    <definedName name="COMBUSTIBLE">#REF!</definedName>
    <definedName name="Comp_MP_A">'[4]Cedula 4'!$D$17</definedName>
    <definedName name="Comp_MP_B">'[4]Cedula 4'!$E$17</definedName>
    <definedName name="Comp_MP_C">'[4]Cedula 4'!$F$17</definedName>
    <definedName name="COMP_SUNAT_96">#REF!</definedName>
    <definedName name="Comsión_por_ventas">'[4]Datos Ventas'!$B$8</definedName>
    <definedName name="CONNECTSTRING1">#REF!</definedName>
    <definedName name="cortes">[8]Imprimacion_Planilla!$A$1:$E$65536</definedName>
    <definedName name="CosSerEdi_Admn">'[4]Cedula 6'!$D$18</definedName>
    <definedName name="CosSerEdi_Fab">'[4]Cedula 6'!$D$19</definedName>
    <definedName name="CosSerEdi_Vtas">'[4]Cedula 6'!$D$17</definedName>
    <definedName name="Costo_Ventas">#REF!</definedName>
    <definedName name="CPDDJ">[7]SHEET1!$S$1:$S$4</definedName>
    <definedName name="CPRRC">[7]SHEET1!$Q$1:$Q$4</definedName>
    <definedName name="CPTC">[7]SHEET1!$W$1:$W$4</definedName>
    <definedName name="CREATESUMMARYJNLS1">#REF!</definedName>
    <definedName name="CRITERIACOLUMN1">#REF!</definedName>
    <definedName name="CS">[9]CdO!$D$49</definedName>
    <definedName name="Cto_MOD">'[4]Cedula 5'!$H$17</definedName>
    <definedName name="CUA1_96">#REF!</definedName>
    <definedName name="CUA2_96">#REF!</definedName>
    <definedName name="CUADROS_96">#REF!</definedName>
    <definedName name="CUM">[7]SHEET1!$G$1:$G$4</definedName>
    <definedName name="CUORG">[7]SHEET1!$I$1:$I$4</definedName>
    <definedName name="DATES__________">[10]REMAY!$A$2:$A$25</definedName>
    <definedName name="Datos1">#REF!,#REF!,#REF!</definedName>
    <definedName name="Datos2">#REF!,#REF!</definedName>
    <definedName name="Datos3">#REF!,#REF!</definedName>
    <definedName name="DatosMatricula">#REF!</definedName>
    <definedName name="DBNAME1">#REF!</definedName>
    <definedName name="DBUSERNAME1">#REF!</definedName>
    <definedName name="DELETELOGICTYPE1">#REF!</definedName>
    <definedName name="df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f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f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f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f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f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f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f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dii">#N/A</definedName>
    <definedName name="Div">[9]CdO!$J$7</definedName>
    <definedName name="Dividendos">'[4]Cedula 14'!$D$11</definedName>
    <definedName name="DOLAR">#REF!</definedName>
    <definedName name="DÓLAR">#REF!</definedName>
    <definedName name="Driver1">#REF!</definedName>
    <definedName name="Driver1a">#REF!</definedName>
    <definedName name="Driver1b">#REF!</definedName>
    <definedName name="driver2a">#REF!</definedName>
    <definedName name="driver2b">#REF!</definedName>
    <definedName name="driver3a">#REF!</definedName>
    <definedName name="driver3b">#REF!</definedName>
    <definedName name="driver4a">#REF!</definedName>
    <definedName name="driver4b">#REF!</definedName>
    <definedName name="driver5a">#REF!</definedName>
    <definedName name="driver5b">#REF!</definedName>
    <definedName name="driver6a">#REF!</definedName>
    <definedName name="driver6b">#REF!</definedName>
    <definedName name="EF" localSheetId="2">'ESTRUCTURA FINAL'!EF</definedName>
    <definedName name="EF" localSheetId="3">'I.-Vehiculo'!EF</definedName>
    <definedName name="EF" localSheetId="4">'II.-Planilla'!EF</definedName>
    <definedName name="EF" localSheetId="5">'III.-Equipos y Herramienta'!EF</definedName>
    <definedName name="EF" localSheetId="6">'IV.-Uniformes'!EF</definedName>
    <definedName name="EF" localSheetId="7">'V.-Seguros, Otros'!EF</definedName>
    <definedName name="EF" localSheetId="8">'VI.-Alojamiento y alimentación'!EF</definedName>
    <definedName name="EF">[0]!EF</definedName>
    <definedName name="eli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Elije" localSheetId="2">'ESTRUCTURA FINAL'!Elije</definedName>
    <definedName name="Elije" localSheetId="3">'I.-Vehiculo'!Elije</definedName>
    <definedName name="Elije" localSheetId="4">'II.-Planilla'!Elije</definedName>
    <definedName name="Elije" localSheetId="5">'III.-Equipos y Herramienta'!Elije</definedName>
    <definedName name="Elije" localSheetId="6">'IV.-Uniformes'!Elije</definedName>
    <definedName name="Elije" localSheetId="7">'V.-Seguros, Otros'!Elije</definedName>
    <definedName name="Elije" localSheetId="8">'VI.-Alojamiento y alimentación'!Elije</definedName>
    <definedName name="Elije">[0]!Elije</definedName>
    <definedName name="Elije_1" localSheetId="2">'ESTRUCTURA FINAL'!Elije_1</definedName>
    <definedName name="Elije_1" localSheetId="3">'I.-Vehiculo'!Elije_1</definedName>
    <definedName name="Elije_1" localSheetId="4">'II.-Planilla'!Elije_1</definedName>
    <definedName name="Elije_1" localSheetId="5">'III.-Equipos y Herramienta'!Elije_1</definedName>
    <definedName name="Elije_1" localSheetId="6">'IV.-Uniformes'!Elije_1</definedName>
    <definedName name="Elije_1" localSheetId="7">'V.-Seguros, Otros'!Elije_1</definedName>
    <definedName name="Elije_1" localSheetId="8">'VI.-Alojamiento y alimentación'!Elije_1</definedName>
    <definedName name="Elije_1">[0]!Elije_1</definedName>
    <definedName name="EQU">#REF!</definedName>
    <definedName name="Excel_BuiltIn_Database">#REF!</definedName>
    <definedName name="Excel_BuiltIn_Print_Titles_1">[11]Soluciones!#REF!</definedName>
    <definedName name="ext">#REF!</definedName>
    <definedName name="Extnopel">#REF!</definedName>
    <definedName name="FEC">#REF!</definedName>
    <definedName name="FFAPPCOLNAME1_1">#REF!</definedName>
    <definedName name="FFAPPCOLNAME10_1">#REF!</definedName>
    <definedName name="FFAPPCOLNAME11_1">#REF!</definedName>
    <definedName name="FFAPPCOLNAME12_1">#REF!</definedName>
    <definedName name="FFAPPCOLNAME2_1">#REF!</definedName>
    <definedName name="FFAPPCOLNAME3_1">#REF!</definedName>
    <definedName name="FFAPPCOLNAME4_1">#REF!</definedName>
    <definedName name="FFAPPCOLNAME5_1">#REF!</definedName>
    <definedName name="FFAPPCOLNAME6_1">#REF!</definedName>
    <definedName name="FFAPPCOLNAME7_1">#REF!</definedName>
    <definedName name="FFAPPCOLNAME8_1">#REF!</definedName>
    <definedName name="FFAPPCOLNAME9_1">#REF!</definedName>
    <definedName name="FFSEGMENT1_1">#REF!</definedName>
    <definedName name="FFSEGMENT10_1">#REF!</definedName>
    <definedName name="FFSEGMENT11_1">#REF!</definedName>
    <definedName name="FFSEGMENT12_1">#REF!</definedName>
    <definedName name="FFSEGMENT2_1">#REF!</definedName>
    <definedName name="FFSEGMENT3_1">#REF!</definedName>
    <definedName name="FFSEGMENT4_1">#REF!</definedName>
    <definedName name="FFSEGMENT5_1">#REF!</definedName>
    <definedName name="FFSEGMENT6_1">#REF!</definedName>
    <definedName name="FFSEGMENT7_1">#REF!</definedName>
    <definedName name="FFSEGMENT8_1">#REF!</definedName>
    <definedName name="FFSEGMENT9_1">#REF!</definedName>
    <definedName name="FFSEGSEPARATOR1">#REF!</definedName>
    <definedName name="FIELDNAMECOLUMN1">#REF!</definedName>
    <definedName name="FIELDNAMEROW1">#REF!</definedName>
    <definedName name="FIRSTDATAROW1">#REF!</definedName>
    <definedName name="fk">#REF!</definedName>
    <definedName name="FMI">#REF!</definedName>
    <definedName name="FNDNAM1">#REF!</definedName>
    <definedName name="FNDUSERID1">#REF!</definedName>
    <definedName name="FSUNAT_96">#REF!</definedName>
    <definedName name="FUNCTIONALCURRENCY1">#REF!</definedName>
    <definedName name="GADepEO">'[4]Cedula 11'!$F$12</definedName>
    <definedName name="GAHonAud">'[4]Cedula 11'!$F$18</definedName>
    <definedName name="GAImptos">'[4]Cedula 11'!$F$14</definedName>
    <definedName name="GAPerCtasInc">'[4]Cedula 11'!$F$17</definedName>
    <definedName name="GASeg">'[4]Cedula 11'!$F$13</definedName>
    <definedName name="gastos">[12]Sheet3!$E$8:$BA$20</definedName>
    <definedName name="Gastos_Administracion">'[4]Cedula 11'!$F$21</definedName>
    <definedName name="Gastos_Distribucion">'[4]Cedula 10'!$G$20</definedName>
    <definedName name="GIFDep">'[4]Cedula 7'!$I$18</definedName>
    <definedName name="GIFImptos">'[4]Cedula 7'!$I$20</definedName>
    <definedName name="GIFSeg">'[4]Cedula 7'!$I$19</definedName>
    <definedName name="GIFUsoSumGen">'[4]Cedula 7'!$I$15</definedName>
    <definedName name="GRAFICO">#REF!,#REF!</definedName>
    <definedName name="GtosAdmon">'[4]Cedula 11'!$F$19</definedName>
    <definedName name="GtosDis_Total">'[4]Cedula 10'!$G$18</definedName>
    <definedName name="GtosDist_Depr">'[4]Cedula 10'!$G$12</definedName>
    <definedName name="GtosFabr">'[4]Cedula 7'!$I$25</definedName>
    <definedName name="GtosIndFab">'[4]Cedula 7'!$I$23</definedName>
    <definedName name="GWYUID1">#REF!</definedName>
    <definedName name="hh">'[13]Deduccion Reajuste'!#REF!</definedName>
    <definedName name="hhh">#REF!</definedName>
    <definedName name="HorasEstandarTotales">'[4]Cedula 5'!$F$12</definedName>
    <definedName name="HTML1_1" hidden="1">"'[Boletin Octubre 1996.xls]Variacion dic 89 - 93'!$B$6:$F$12"</definedName>
    <definedName name="HTML1_10" hidden="1">""</definedName>
    <definedName name="HTML1_11" hidden="1">1</definedName>
    <definedName name="HTML1_12" hidden="1">"E:\INEI\WEB\BOLETIN\tablas\variacio.htm"</definedName>
    <definedName name="HTML1_2" hidden="1">1</definedName>
    <definedName name="HTML1_3" hidden="1">"Boletin Octubre 1996"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"07/11/1996"</definedName>
    <definedName name="HTML1_9" hidden="1">"Julio Maldonado A."</definedName>
    <definedName name="HTML10_1" hidden="1">"'[Boletin Octubre 1996.xls]valorizacion en bolsa de valore'!$K$14:$O$21"</definedName>
    <definedName name="HTML10_10" hidden="1">""</definedName>
    <definedName name="HTML10_11" hidden="1">1</definedName>
    <definedName name="HTML10_12" hidden="1">"E:\INEI\WEB\BOLETIN\tablas\caval2.htm"</definedName>
    <definedName name="HTML10_2" hidden="1">1</definedName>
    <definedName name="HTML10_3" hidden="1">"Boletin Octubre 1996"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"07/11/1996"</definedName>
    <definedName name="HTML10_9" hidden="1">"Julio Maldonado A."</definedName>
    <definedName name="HTML11_1" hidden="1">"'[Boletin Octubre 1996.xls]Bluechip'!$A$5:$I$24"</definedName>
    <definedName name="HTML11_10" hidden="1">""</definedName>
    <definedName name="HTML11_11" hidden="1">1</definedName>
    <definedName name="HTML11_12" hidden="1">"E:\INEI\WEB\BOLETIN\tablas\caval3.htm"</definedName>
    <definedName name="HTML11_2" hidden="1">1</definedName>
    <definedName name="HTML11_3" hidden="1">"Boletin Octubre 1996"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"07/11/1996"</definedName>
    <definedName name="HTML11_9" hidden="1">"Julio Maldonado A."</definedName>
    <definedName name="HTML12_1" hidden="1">"'[Boletin Octubre 1996.xls]caval_pais'!$A$9:$J$46"</definedName>
    <definedName name="HTML12_10" hidden="1">""</definedName>
    <definedName name="HTML12_11" hidden="1">1</definedName>
    <definedName name="HTML12_12" hidden="1">"E:\INEI\WEB\BOLETIN\tablas\caval4.htm"</definedName>
    <definedName name="HTML12_2" hidden="1">1</definedName>
    <definedName name="HTML12_3" hidden="1">"Boletin Octubre 1996"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"07/11/1996"</definedName>
    <definedName name="HTML12_9" hidden="1">"Julio Maldonado A."</definedName>
    <definedName name="HTML13_1" hidden="1">"'[Boletin Octubre 1996.xls]Mercado de Capital'!$B$9:$F$26"</definedName>
    <definedName name="HTML13_10" hidden="1">""</definedName>
    <definedName name="HTML13_11" hidden="1">1</definedName>
    <definedName name="HTML13_12" hidden="1">"E:\INEI\WEB\BOLETIN\tablas\mercado.htm"</definedName>
    <definedName name="HTML13_2" hidden="1">1</definedName>
    <definedName name="HTML13_3" hidden="1">"Boletin Octubre 1996"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"07/11/1996"</definedName>
    <definedName name="HTML13_9" hidden="1">"Julio Maldonado A."</definedName>
    <definedName name="HTML14_1" hidden="1">"'[Boletin Noviembre 1996.xls]Variación Ingles'!$B$6:$F$12"</definedName>
    <definedName name="HTML14_10" hidden="1">""</definedName>
    <definedName name="HTML14_11" hidden="1">1</definedName>
    <definedName name="HTML14_12" hidden="1">"S:\WEB\ingles\BOLETIN\tablas\variacio.htm"</definedName>
    <definedName name="HTML14_2" hidden="1">1</definedName>
    <definedName name="HTML14_3" hidden="1">"Boletin Noviembre 1996"</definedName>
    <definedName name="HTML14_4" hidden="1">"Variación Ingles"</definedName>
    <definedName name="HTML14_5" hidden="1">""</definedName>
    <definedName name="HTML14_6" hidden="1">-4146</definedName>
    <definedName name="HTML14_7" hidden="1">-4146</definedName>
    <definedName name="HTML14_8" hidden="1">"25/12/1996"</definedName>
    <definedName name="HTML14_9" hidden="1">"Julio Maldonado A."</definedName>
    <definedName name="HTML15_1" hidden="1">"'[Boletin Noviembre 1996.xls]Sector % inlges'!$B$8:$F$28"</definedName>
    <definedName name="HTML15_10" hidden="1">""</definedName>
    <definedName name="HTML15_11" hidden="1">1</definedName>
    <definedName name="HTML15_12" hidden="1">"S:\WEB\ingles\BOLETIN\tablas\sec_por.htm"</definedName>
    <definedName name="HTML15_2" hidden="1">1</definedName>
    <definedName name="HTML15_3" hidden="1">"Boletin Noviembre 1996"</definedName>
    <definedName name="HTML15_4" hidden="1">"Sector % inlges"</definedName>
    <definedName name="HTML15_5" hidden="1">""</definedName>
    <definedName name="HTML15_6" hidden="1">-4146</definedName>
    <definedName name="HTML15_7" hidden="1">-4146</definedName>
    <definedName name="HTML15_8" hidden="1">"25/12/1996"</definedName>
    <definedName name="HTML15_9" hidden="1">"Julio Maldonado A."</definedName>
    <definedName name="HTML16_1" hidden="1">"'[Boletin Noviembre 1996.xls]Pais % ingles'!$B$8:$F$28"</definedName>
    <definedName name="HTML16_10" hidden="1">""</definedName>
    <definedName name="HTML16_11" hidden="1">1</definedName>
    <definedName name="HTML16_12" hidden="1">"S:\WEB\ingles\BOLETIN\tablas\pais_por.htm"</definedName>
    <definedName name="HTML16_2" hidden="1">1</definedName>
    <definedName name="HTML16_3" hidden="1">"Boletin Noviembre 1996"</definedName>
    <definedName name="HTML16_4" hidden="1">"Pais % ingles"</definedName>
    <definedName name="HTML16_5" hidden="1">""</definedName>
    <definedName name="HTML16_6" hidden="1">-4146</definedName>
    <definedName name="HTML16_7" hidden="1">-4146</definedName>
    <definedName name="HTML16_8" hidden="1">"25/12/1996"</definedName>
    <definedName name="HTML16_9" hidden="1">"Julio Maldonado A."</definedName>
    <definedName name="HTML17_1" hidden="1">"'[Boletin Noviembre 1996.xls]Futuras Ingles'!$B$4:$D$62"</definedName>
    <definedName name="HTML17_10" hidden="1">""</definedName>
    <definedName name="HTML17_11" hidden="1">1</definedName>
    <definedName name="HTML17_12" hidden="1">"S:\WEB\ingles\BOLETIN\tablas\futuras.htm"</definedName>
    <definedName name="HTML17_2" hidden="1">1</definedName>
    <definedName name="HTML17_3" hidden="1">"Boletin Noviembre 1996"</definedName>
    <definedName name="HTML17_4" hidden="1">"Futuras Ingles"</definedName>
    <definedName name="HTML17_5" hidden="1">""</definedName>
    <definedName name="HTML17_6" hidden="1">-4146</definedName>
    <definedName name="HTML17_7" hidden="1">-4146</definedName>
    <definedName name="HTML17_8" hidden="1">"25/12/1996"</definedName>
    <definedName name="HTML17_9" hidden="1">"Julio Maldonado A."</definedName>
    <definedName name="HTML18_1" hidden="1">"'[Boletin Noviembre 1996.xls]Resumen IED Ingles'!$C$11:$F$20"</definedName>
    <definedName name="HTML18_10" hidden="1">""</definedName>
    <definedName name="HTML18_11" hidden="1">1</definedName>
    <definedName name="HTML18_12" hidden="1">"S:\WEB\ingles\BOLETIN\tablas\resumen.htm"</definedName>
    <definedName name="HTML18_2" hidden="1">1</definedName>
    <definedName name="HTML18_3" hidden="1">"Boletin Noviembre 1996"</definedName>
    <definedName name="HTML18_4" hidden="1">"Resumen IED Ingles"</definedName>
    <definedName name="HTML18_5" hidden="1">""</definedName>
    <definedName name="HTML18_6" hidden="1">-4146</definedName>
    <definedName name="HTML18_7" hidden="1">-4146</definedName>
    <definedName name="HTML18_8" hidden="1">"26/12/1996"</definedName>
    <definedName name="HTML18_9" hidden="1">"Julio Maldonado A."</definedName>
    <definedName name="HTML19_1" hidden="1">"'[Boletin Noviembre 1996.xls]St. Sector Ingles'!$B$10:$J$29"</definedName>
    <definedName name="HTML19_10" hidden="1">""</definedName>
    <definedName name="HTML19_11" hidden="1">1</definedName>
    <definedName name="HTML19_12" hidden="1">"S:\WEB\ingles\BOLETIN\tablas\stock_sect.htm"</definedName>
    <definedName name="HTML19_2" hidden="1">1</definedName>
    <definedName name="HTML19_3" hidden="1">"Boletin Noviembre 1996"</definedName>
    <definedName name="HTML19_4" hidden="1">"St. Sector Ingles"</definedName>
    <definedName name="HTML19_5" hidden="1">""</definedName>
    <definedName name="HTML19_6" hidden="1">-4146</definedName>
    <definedName name="HTML19_7" hidden="1">-4146</definedName>
    <definedName name="HTML19_8" hidden="1">"26/12/1996"</definedName>
    <definedName name="HTML19_9" hidden="1">"Julio Maldonado A."</definedName>
    <definedName name="HTML2_1" hidden="1">"'[Boletin Octubre 1996.xls]Porcentaje Principales Sectores'!$B$8:$F$27"</definedName>
    <definedName name="HTML2_10" hidden="1">""</definedName>
    <definedName name="HTML2_11" hidden="1">1</definedName>
    <definedName name="HTML2_12" hidden="1">"E:\INEI\WEB\BOLETIN\tablas\sec_por.htm"</definedName>
    <definedName name="HTML2_2" hidden="1">1</definedName>
    <definedName name="HTML2_3" hidden="1">"Boletin Octubre 1996"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"07/11/1996"</definedName>
    <definedName name="HTML2_9" hidden="1">"Julio Maldonado A."</definedName>
    <definedName name="HTML20_1" hidden="1">"'[Boletin Noviembre 1996.xls]St. Pais Ingles'!$B$10:$J$70"</definedName>
    <definedName name="HTML20_10" hidden="1">""</definedName>
    <definedName name="HTML20_11" hidden="1">1</definedName>
    <definedName name="HTML20_12" hidden="1">"S:\WEB\ingles\BOLETIN\tablas\stock_pais.htm"</definedName>
    <definedName name="HTML20_2" hidden="1">1</definedName>
    <definedName name="HTML20_3" hidden="1">"Boletin Noviembre 1996"</definedName>
    <definedName name="HTML20_4" hidden="1">"St. Pais Ingles"</definedName>
    <definedName name="HTML20_5" hidden="1">""</definedName>
    <definedName name="HTML20_6" hidden="1">-4146</definedName>
    <definedName name="HTML20_7" hidden="1">-4146</definedName>
    <definedName name="HTML20_8" hidden="1">"26/12/1996"</definedName>
    <definedName name="HTML20_9" hidden="1">"Julio Maldonado A."</definedName>
    <definedName name="HTML21_1" hidden="1">"'[Boletin Noviembre 1996.xls]Pais Sector  Ingles'!$A$9:$Q$57"</definedName>
    <definedName name="HTML21_10" hidden="1">""</definedName>
    <definedName name="HTML21_11" hidden="1">1</definedName>
    <definedName name="HTML21_12" hidden="1">"S:\WEB\ingles\BOLETIN\tablas\pais_sect.htm"</definedName>
    <definedName name="HTML21_2" hidden="1">1</definedName>
    <definedName name="HTML21_3" hidden="1">"Boletin Noviembre 1996"</definedName>
    <definedName name="HTML21_4" hidden="1">"Pais Sector  Ingles"</definedName>
    <definedName name="HTML21_5" hidden="1">""</definedName>
    <definedName name="HTML21_6" hidden="1">-4146</definedName>
    <definedName name="HTML21_7" hidden="1">-4146</definedName>
    <definedName name="HTML21_8" hidden="1">"26/12/1996"</definedName>
    <definedName name="HTML21_9" hidden="1">"Julio Maldonado A."</definedName>
    <definedName name="HTML22_1" hidden="1">"'[Boletin Noviembre 1996.xls]Caval Ingles'!$C$9:$E$25"</definedName>
    <definedName name="HTML22_10" hidden="1">""</definedName>
    <definedName name="HTML22_11" hidden="1">1</definedName>
    <definedName name="HTML22_12" hidden="1">"S:\WEB\ingles\BOLETIN\tablas\caval1.htm"</definedName>
    <definedName name="HTML22_2" hidden="1">1</definedName>
    <definedName name="HTML22_3" hidden="1">"Boletin Noviembre 1996"</definedName>
    <definedName name="HTML22_4" hidden="1">"Caval Ingles"</definedName>
    <definedName name="HTML22_5" hidden="1">""</definedName>
    <definedName name="HTML22_6" hidden="1">-4146</definedName>
    <definedName name="HTML22_7" hidden="1">-4146</definedName>
    <definedName name="HTML22_8" hidden="1">"26/12/1996"</definedName>
    <definedName name="HTML22_9" hidden="1">"Julio Maldonado A."</definedName>
    <definedName name="HTML23_1" hidden="1">"'[Boletin Noviembre 1996.xls]Caval Ingles'!$L$12:$P$19"</definedName>
    <definedName name="HTML23_10" hidden="1">""</definedName>
    <definedName name="HTML23_11" hidden="1">1</definedName>
    <definedName name="HTML23_12" hidden="1">"S:\WEB\ingles\BOLETIN\tablas\caval2.htm"</definedName>
    <definedName name="HTML23_2" hidden="1">1</definedName>
    <definedName name="HTML23_3" hidden="1">"Boletin Noviembre 1996"</definedName>
    <definedName name="HTML23_4" hidden="1">"Caval Ingles"</definedName>
    <definedName name="HTML23_5" hidden="1">""</definedName>
    <definedName name="HTML23_6" hidden="1">-4146</definedName>
    <definedName name="HTML23_7" hidden="1">-4146</definedName>
    <definedName name="HTML23_8" hidden="1">"26/12/1996"</definedName>
    <definedName name="HTML23_9" hidden="1">"Julio Maldonado A."</definedName>
    <definedName name="HTML24_1" hidden="1">"'[Boletin Noviembre 1996.xls]BLUE SHIP'!$A$5:$I$23"</definedName>
    <definedName name="HTML24_10" hidden="1">""</definedName>
    <definedName name="HTML24_11" hidden="1">1</definedName>
    <definedName name="HTML24_12" hidden="1">"S:\WEB\ingles\BOLETIN\tablas\caval3.htm"</definedName>
    <definedName name="HTML24_2" hidden="1">1</definedName>
    <definedName name="HTML24_3" hidden="1">"Boletin Noviembre 1996"</definedName>
    <definedName name="HTML24_4" hidden="1">"BLUE SHIP"</definedName>
    <definedName name="HTML24_5" hidden="1">""</definedName>
    <definedName name="HTML24_6" hidden="1">-4146</definedName>
    <definedName name="HTML24_7" hidden="1">-4146</definedName>
    <definedName name="HTML24_8" hidden="1">"26/12/1996"</definedName>
    <definedName name="HTML24_9" hidden="1">"Julio Maldonado A."</definedName>
    <definedName name="HTML25_1" hidden="1">"'[Boletin Noviembre 1996.xls]caval_pais_ingles'!$A$9:$J$46"</definedName>
    <definedName name="HTML25_10" hidden="1">""</definedName>
    <definedName name="HTML25_11" hidden="1">1</definedName>
    <definedName name="HTML25_12" hidden="1">"S:\WEB\ingles\BOLETIN\tablas\caval4.htm"</definedName>
    <definedName name="HTML25_2" hidden="1">1</definedName>
    <definedName name="HTML25_3" hidden="1">"Boletin Noviembre 1996"</definedName>
    <definedName name="HTML25_4" hidden="1">"caval_pais_ingles"</definedName>
    <definedName name="HTML25_5" hidden="1">""</definedName>
    <definedName name="HTML25_6" hidden="1">-4146</definedName>
    <definedName name="HTML25_7" hidden="1">-4146</definedName>
    <definedName name="HTML25_8" hidden="1">"26/12/1996"</definedName>
    <definedName name="HTML25_9" hidden="1">"Julio Maldonado A."</definedName>
    <definedName name="HTML26_1" hidden="1">"'[Boletin Noviembre 1996.xls]Bolsa Valores Ingles'!$B$9:$F$27"</definedName>
    <definedName name="HTML26_10" hidden="1">""</definedName>
    <definedName name="HTML26_11" hidden="1">1</definedName>
    <definedName name="HTML26_12" hidden="1">"S:\WEB\ingles\BOLETIN\tablas\mercado.htm"</definedName>
    <definedName name="HTML26_2" hidden="1">1</definedName>
    <definedName name="HTML26_3" hidden="1">"Boletin Noviembre 1996"</definedName>
    <definedName name="HTML26_4" hidden="1">"Bolsa Valores Ingles"</definedName>
    <definedName name="HTML26_5" hidden="1">""</definedName>
    <definedName name="HTML26_6" hidden="1">-4146</definedName>
    <definedName name="HTML26_7" hidden="1">-4146</definedName>
    <definedName name="HTML26_8" hidden="1">"26/12/1996"</definedName>
    <definedName name="HTML26_9" hidden="1">"Julio Maldonado A."</definedName>
    <definedName name="HTML3_1" hidden="1">"'[Boletin Octubre 1996.xls]Porcentaje Principales Paises'!$B$8:$G$28"</definedName>
    <definedName name="HTML3_10" hidden="1">""</definedName>
    <definedName name="HTML3_11" hidden="1">1</definedName>
    <definedName name="HTML3_12" hidden="1">"E:\INEI\WEB\BOLETIN\tablas\pais_por.htm"</definedName>
    <definedName name="HTML3_2" hidden="1">1</definedName>
    <definedName name="HTML3_3" hidden="1">"Boletin Octubre 1996"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"07/11/1996"</definedName>
    <definedName name="HTML3_9" hidden="1">"Julio Maldonado A."</definedName>
    <definedName name="HTML4_1" hidden="1">"'[Boletin Octubre 1996.xls]Inversiones Futuras'!$B$4:$D$61"</definedName>
    <definedName name="HTML4_10" hidden="1">""</definedName>
    <definedName name="HTML4_11" hidden="1">1</definedName>
    <definedName name="HTML4_12" hidden="1">"E:\INEI\WEB\BOLETIN\tablas\futuras.htm"</definedName>
    <definedName name="HTML4_2" hidden="1">1</definedName>
    <definedName name="HTML4_3" hidden="1">"Boletin Octubre 1996"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"07/11/1996"</definedName>
    <definedName name="HTML4_9" hidden="1">"Julio Maldonado A."</definedName>
    <definedName name="HTML5_1" hidden="1">"'[Boletin Octubre 1996.xls]Resumen IED'!$B$10:$F$19"</definedName>
    <definedName name="HTML5_10" hidden="1">""</definedName>
    <definedName name="HTML5_11" hidden="1">1</definedName>
    <definedName name="HTML5_12" hidden="1">"E:\INEI\WEB\BOLETIN\tablas\resumen.htm"</definedName>
    <definedName name="HTML5_2" hidden="1">1</definedName>
    <definedName name="HTML5_3" hidden="1">"Boletin Octubre 1996"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"07/11/1996"</definedName>
    <definedName name="HTML5_9" hidden="1">"Julio Maldonado A."</definedName>
    <definedName name="HTML6_1" hidden="1">"'[Boletin Octubre 1996.xls]Stock segun Sectores'!$B$10:$J$29"</definedName>
    <definedName name="HTML6_10" hidden="1">""</definedName>
    <definedName name="HTML6_11" hidden="1">1</definedName>
    <definedName name="HTML6_12" hidden="1">"E:\INEI\WEB\BOLETIN\tablas\stock_sect.htm"</definedName>
    <definedName name="HTML6_2" hidden="1">1</definedName>
    <definedName name="HTML6_3" hidden="1">"Boletin Octubre 1996"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"07/11/1996"</definedName>
    <definedName name="HTML6_9" hidden="1">"Julio Maldonado A."</definedName>
    <definedName name="HTML7_1" hidden="1">"'[Boletin Octubre 1996.xls]Stock segun Paises'!$B$10:$J$71"</definedName>
    <definedName name="HTML7_10" hidden="1">""</definedName>
    <definedName name="HTML7_11" hidden="1">1</definedName>
    <definedName name="HTML7_12" hidden="1">"E:\INEI\WEB\BOLETIN\tablas\stock_pais.htm"</definedName>
    <definedName name="HTML7_2" hidden="1">1</definedName>
    <definedName name="HTML7_3" hidden="1">"Boletin Octubre 1996"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"07/11/1996"</definedName>
    <definedName name="HTML7_9" hidden="1">"Julio Maldonado A."</definedName>
    <definedName name="HTML8_1" hidden="1">"'[Boletin Octubre 1996.xls]Pais Sector'!$A$9:$Q$57"</definedName>
    <definedName name="HTML8_10" hidden="1">""</definedName>
    <definedName name="HTML8_11" hidden="1">1</definedName>
    <definedName name="HTML8_12" hidden="1">"E:\INEI\WEB\BOLETIN\tablas\pais_sect.htm"</definedName>
    <definedName name="HTML8_2" hidden="1">1</definedName>
    <definedName name="HTML8_3" hidden="1">"Boletin Octubre 1996"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"07/11/1996"</definedName>
    <definedName name="HTML8_9" hidden="1">"Julio Maldonado A."</definedName>
    <definedName name="HTML9_1" hidden="1">"'[Boletin Octubre 1996.xls]valorizacion en bolsa de valore'!$C$9:$F$25"</definedName>
    <definedName name="HTML9_10" hidden="1">""</definedName>
    <definedName name="HTML9_11" hidden="1">1</definedName>
    <definedName name="HTML9_12" hidden="1">"E:\INEI\WEB\BOLETIN\tablas\caval1.htm"</definedName>
    <definedName name="HTML9_2" hidden="1">1</definedName>
    <definedName name="HTML9_3" hidden="1">"Boletin Octubre 1996"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"07/11/1996"</definedName>
    <definedName name="HTML9_9" hidden="1">"Julio Maldonado A."</definedName>
    <definedName name="HTMLCount" hidden="1">26</definedName>
    <definedName name="IGV">[14]Premisas!$B$1</definedName>
    <definedName name="Imp_Renta">[15]Supuestos!$E$92</definedName>
    <definedName name="IMPORTDFF1">#REF!</definedName>
    <definedName name="Imprimir_área_IM">#REF!</definedName>
    <definedName name="INDICE">[16]!INDICE</definedName>
    <definedName name="Inicio">#REF!</definedName>
    <definedName name="INSUMOS">#REF!</definedName>
    <definedName name="INV_F_PM">'[5]Inversiones Futuras'!$A$2:$F$106</definedName>
    <definedName name="InvFin_AT_Imp">'[4]Cedula 8'!$I$21</definedName>
    <definedName name="InvFin_AT_X">'[4]Cedula 2'!$D$12</definedName>
    <definedName name="InvFin_AT_Y">'[4]Cedula 2'!$E$12</definedName>
    <definedName name="InvFin_MP_A">'[4]Cedula 4'!$D$11</definedName>
    <definedName name="InvFin_MP_B">'[4]Cedula 4'!$E$11</definedName>
    <definedName name="InvFin_MP_C">'[4]Cedula 4'!$F$11</definedName>
    <definedName name="InvFin_MP_Imp">'[4]Cedula 8'!$I$13</definedName>
    <definedName name="InvFin_PP_Imp">'[4]Cedula 8'!$I$16</definedName>
    <definedName name="InvIni_AT_Imp">'[4]Cedula 8'!$F$21</definedName>
    <definedName name="InvIni_AT_X">'[4]Cedula 2'!$D$15</definedName>
    <definedName name="InvIni_AT_Y">'[4]Cedula 2'!$E$15</definedName>
    <definedName name="InvIni_MP_A">'[4]Cedula 4'!$D$14</definedName>
    <definedName name="InvIni_MP_B">'[4]Cedula 4'!$E$14</definedName>
    <definedName name="InvIni_MP_C">'[4]Cedula 4'!$F$14</definedName>
    <definedName name="InvIni_MP_Imp">'[4]Cedula 8'!$F$13</definedName>
    <definedName name="InvIni_PP_Imp">'[4]Cedula 8'!$F$16</definedName>
    <definedName name="ISR">'[4]Cedula 13'!$D$18</definedName>
    <definedName name="jals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als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als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als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als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als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als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als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iojoi">#REF!</definedName>
    <definedName name="jj">#REF!</definedName>
    <definedName name="jl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ls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JULIO">[17]JULIO!$A$4:$K$34</definedName>
    <definedName name="LABELTEXTCOLUMN1">#REF!</definedName>
    <definedName name="LABELTEXTROW1">#REF!</definedName>
    <definedName name="LISTA">#REF!</definedName>
    <definedName name="Lodos">#REF!</definedName>
    <definedName name="m">#REF!</definedName>
    <definedName name="may" localSheetId="2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ay" localSheetId="3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ay" localSheetId="4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ay" localSheetId="5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ay" localSheetId="6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ay" localSheetId="7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ay" localSheetId="8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ay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EX">#REF!</definedName>
    <definedName name="msn" localSheetId="2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sn" localSheetId="3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sn" localSheetId="4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sn" localSheetId="5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sn" localSheetId="6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sn" localSheetId="7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sn" localSheetId="8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msn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NAMES__________">[10]REMAY!$B$1:$B$1</definedName>
    <definedName name="niño">#REF!</definedName>
    <definedName name="Nombre_Empresa">'[4]Datos Generales'!$B$1</definedName>
    <definedName name="NOOFFFSEGMENTS1">#REF!</definedName>
    <definedName name="NOTA_96">#REF!</definedName>
    <definedName name="NUMBEROFDETAILFIELDS1">#REF!</definedName>
    <definedName name="NUMBEROFHEADERFIELDS1">#REF!</definedName>
    <definedName name="Otros_IngGas">'[4]Cedula 12'!$E$14</definedName>
    <definedName name="Otros_Ingresos">'[4]Cedula 12'!$D$10</definedName>
    <definedName name="OTROS95">#REF!</definedName>
    <definedName name="p">#REF!</definedName>
    <definedName name="pag_2">[18]Compra_5!$B$69</definedName>
    <definedName name="pag_3">[18]Compra_5!$B$132</definedName>
    <definedName name="PEF">#REF!</definedName>
    <definedName name="PERIODSETNAME1">#REF!</definedName>
    <definedName name="Pesca">#REF!</definedName>
    <definedName name="pg">#REF!</definedName>
    <definedName name="Pi">#N/A</definedName>
    <definedName name="Pii">#N/A</definedName>
    <definedName name="POPO">#REF!</definedName>
    <definedName name="POSTERRORSTOSUSP1">#REF!</definedName>
    <definedName name="PRESUP_96">#REF!</definedName>
    <definedName name="PRESUP95">#REF!</definedName>
    <definedName name="PreUni_MP_A">'[4]Cedula 4'!$D$16</definedName>
    <definedName name="PreUni_MP_B">'[4]Cedula 4'!$E$16</definedName>
    <definedName name="PreUni_MP_C">'[4]Cedula 4'!$F$16</definedName>
    <definedName name="PRINT_AREA_MI">#REF!</definedName>
    <definedName name="ProdPlan_X">'[4]Cedula 2'!$D$16</definedName>
    <definedName name="ProdPlan_Y">'[4]Cedula 2'!$E$16</definedName>
    <definedName name="PV_X_DisEst">'[4]Datos Ventas'!$C$5</definedName>
    <definedName name="PV_X_DisOes">'[4]Datos Ventas'!$D$5</definedName>
    <definedName name="PV_X_DisSur">'[4]Datos Ventas'!$B$5</definedName>
    <definedName name="PV_Y_DisEst">'[4]Datos Ventas'!$C$6</definedName>
    <definedName name="PV_Y_DisOes">'[4]Datos Ventas'!$D$6</definedName>
    <definedName name="PV_Y_DisSur">'[4]Datos Ventas'!$B$6</definedName>
    <definedName name="Q">#N/A</definedName>
    <definedName name="Qii">#N/A</definedName>
    <definedName name="QQ">#REF!</definedName>
    <definedName name="RECAUD_96">#REF!</definedName>
    <definedName name="Regresa">[5]ESPECIAL!#REF!</definedName>
    <definedName name="RELACION">#REF!</definedName>
    <definedName name="RES">#REF!</definedName>
    <definedName name="RESPONSIBILITYAPPLICATIONID1">#REF!</definedName>
    <definedName name="RESPONSIBILITYID1">#REF!</definedName>
    <definedName name="RESPONSIBILITYNAME1">#REF!</definedName>
    <definedName name="RESUMEN95">#REF!</definedName>
    <definedName name="RESUMEN96">#REF!</definedName>
    <definedName name="Retorna">[5]ESPECIAL!#REF!</definedName>
    <definedName name="RMP_X">'[4]Datos Producción'!XFC$4</definedName>
    <definedName name="RMP_Y">'[4]Datos Producción'!XFC$5</definedName>
    <definedName name="RMPDep1">'[4]Datos Producción'!XFC$10</definedName>
    <definedName name="RMPDep2">'[4]Datos Producción'!XFC$11</definedName>
    <definedName name="RMPDep3">'[4]Datos Producción'!XFC$12</definedName>
    <definedName name="ROWSTOUPLOAD1">#REF!</definedName>
    <definedName name="SalFin_Caja">'[4]Cedula 16'!$E$27</definedName>
    <definedName name="SalFin_UtilRet">'[4]Cedula 14'!$D$12</definedName>
    <definedName name="samm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mm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mm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mm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mm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mm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mm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mm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APBEXdnldView" hidden="1">"4CIANKP8D97N4NTFEGFFT1PV3"</definedName>
    <definedName name="SAPBEXsysID" hidden="1">"BWP"</definedName>
    <definedName name="SEDep">'[4]Cedula 6'!$D$9</definedName>
    <definedName name="SEImptos">'[4]Cedula 6'!$D$11</definedName>
    <definedName name="ServEdif">'[4]Cedula 6'!$D$15</definedName>
    <definedName name="SESeg">'[4]Cedula 6'!$D$10</definedName>
    <definedName name="SETOFBOOKSID1">#REF!</definedName>
    <definedName name="SETOFBOOKSNAME1">#REF!</definedName>
    <definedName name="sh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h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h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h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h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h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h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h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mm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spread">#REF!</definedName>
    <definedName name="SS" localSheetId="2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S" localSheetId="3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S" localSheetId="4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S" localSheetId="5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S" localSheetId="6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S" localSheetId="7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S" localSheetId="8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S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STARTJOURNALIMPORT1">#REF!</definedName>
    <definedName name="SUNAT95">#REF!</definedName>
    <definedName name="t">#REF!</definedName>
    <definedName name="TABLA">#REF!</definedName>
    <definedName name="TABLA1">#REF!</definedName>
    <definedName name="TABLA2">#REF!</definedName>
    <definedName name="TarifaEindus">#REF!</definedName>
    <definedName name="Tasa_ISR">'[4]Otros Datos'!$B$1</definedName>
    <definedName name="tc">'[14]Deuda Actual'!$I$1</definedName>
    <definedName name="TEMPLATENUMBER1">#REF!</definedName>
    <definedName name="TEMPLATESTYLE1">#REF!</definedName>
    <definedName name="TEMPLATETYPE1">#REF!</definedName>
    <definedName name="TIT">#REF!</definedName>
    <definedName name="_xlnm.Print_Titles" localSheetId="3">'I.-Vehiculo'!$60:$75</definedName>
    <definedName name="total" localSheetId="0">[19]OC215!#REF!</definedName>
    <definedName name="total" localSheetId="1">[19]OC215!#REF!</definedName>
    <definedName name="TOTAL" localSheetId="2">#REF!</definedName>
    <definedName name="TOTAL" localSheetId="3">#REF!</definedName>
    <definedName name="TOTAL" localSheetId="4">#REF!</definedName>
    <definedName name="TOTAL" localSheetId="5">#REF!</definedName>
    <definedName name="TOTAL" localSheetId="6">#REF!</definedName>
    <definedName name="TOTAL" localSheetId="7">#REF!</definedName>
    <definedName name="TOTAL" localSheetId="8">#REF!</definedName>
    <definedName name="TOTAL" localSheetId="9">#REF!</definedName>
    <definedName name="total">[19]OC215!#REF!</definedName>
    <definedName name="total1">[18]Compra_1!$I$311</definedName>
    <definedName name="total10">[18]Compra_10!$I$59</definedName>
    <definedName name="total100" localSheetId="0">[19]OC215!#REF!</definedName>
    <definedName name="total100" localSheetId="1">[19]OC215!#REF!</definedName>
    <definedName name="total100">[19]OC215!#REF!</definedName>
    <definedName name="total11">[18]Compra_11!$I$161</definedName>
    <definedName name="total12">[18]Compra_12!$I$36</definedName>
    <definedName name="total13">[18]Compra_13!$I$36</definedName>
    <definedName name="total14">[18]Compra_14!$I$32</definedName>
    <definedName name="total15">[18]Compra_15!$I$33</definedName>
    <definedName name="total16">[20]Compra_16!$I$33</definedName>
    <definedName name="total17">[20]Compra_17!$I$47</definedName>
    <definedName name="total18">[20]Compra_18!$I$44</definedName>
    <definedName name="total19">[20]Compra_19!$I$58</definedName>
    <definedName name="total1AMP">[18]Compra_1AMP!$I$36</definedName>
    <definedName name="total1MOD">[18]Compra_1MOD!$G$141</definedName>
    <definedName name="total2">[18]Compra_2!$I$53</definedName>
    <definedName name="total20">[20]Compra_20!$I$34</definedName>
    <definedName name="total21">[20]Compra_21!$I$35</definedName>
    <definedName name="total22">[20]Compra_22!$I$106</definedName>
    <definedName name="total23">[20]Compra_23!$I$101</definedName>
    <definedName name="total24">[20]Compra_24!$I$102</definedName>
    <definedName name="total25">[20]Compra_25!$I$36</definedName>
    <definedName name="total26">[20]Compra_26!$I$102</definedName>
    <definedName name="total27">[20]Compra_27!$I$105</definedName>
    <definedName name="total28">[20]Compra_28!$I$101</definedName>
    <definedName name="total29">[20]Compra_29!$I$106</definedName>
    <definedName name="total3">[18]Compra_3!$I$50</definedName>
    <definedName name="total30">[20]Compra_30!$I$105</definedName>
    <definedName name="total31">[21]Compra_31!$I$102</definedName>
    <definedName name="total32">[21]Compra_32!$I$105</definedName>
    <definedName name="total33">[21]Compra_33!$I$106</definedName>
    <definedName name="total34">[21]Compra_34!$I$46</definedName>
    <definedName name="total35">[21]Compra_35!$I$33</definedName>
    <definedName name="total36">[21]Compra_36!$I$33</definedName>
    <definedName name="total37">[21]Compra_37!$I$47</definedName>
    <definedName name="total38">[21]Compra_38!$I$45</definedName>
    <definedName name="total39">[21]Compra_39!$I$45</definedName>
    <definedName name="total4">[18]Compra_4!$I$33</definedName>
    <definedName name="total40">[21]Compra_40!$I$40</definedName>
    <definedName name="total41">[21]Compra_41!$I$45</definedName>
    <definedName name="total42">[21]Compra_42!$I$46</definedName>
    <definedName name="total43">[21]Compra_43!$I$46</definedName>
    <definedName name="total44">[21]Compra_44!$I$46</definedName>
    <definedName name="total45">[21]Compra_45!$I$112</definedName>
    <definedName name="total45AMP">[21]Compra_45AMP!$I$33</definedName>
    <definedName name="total46">[3]Compra_46!$I$146</definedName>
    <definedName name="total46AMP">[3]Compra_46AMP!$I$33</definedName>
    <definedName name="total47">[3]Compra_47!$I$143</definedName>
    <definedName name="total48">[3]Compra_48!$I$142</definedName>
    <definedName name="total49">[3]Compra_49!$I$44</definedName>
    <definedName name="total5">[18]Compra_5!$I$31</definedName>
    <definedName name="total50">[3]Compra_50!$I$44</definedName>
    <definedName name="total50AMP">[3]Compra_50AMP!$I$44</definedName>
    <definedName name="total51">[3]Compra_51!$I$44</definedName>
    <definedName name="total52">[3]Compra_52!$I$44</definedName>
    <definedName name="total52AMP" localSheetId="0">#REF!</definedName>
    <definedName name="total52AMP" localSheetId="1">#REF!</definedName>
    <definedName name="total52AMP">#REF!</definedName>
    <definedName name="total53">[3]Compra_53!$I$52</definedName>
    <definedName name="total54">[3]Compra_54!$I$52</definedName>
    <definedName name="total54MOD" localSheetId="0">[3]Compra_54MOD!#REF!</definedName>
    <definedName name="total54MOD" localSheetId="1">[3]Compra_54MOD!#REF!</definedName>
    <definedName name="total54MOD">[3]Compra_54MOD!#REF!</definedName>
    <definedName name="total55">[3]Compra_55!$I$46</definedName>
    <definedName name="total56">[3]Compra_56!$I$46</definedName>
    <definedName name="total57">[3]Compra_57!$I$46</definedName>
    <definedName name="total57AMP">[3]Compra_57AMP!$I$39</definedName>
    <definedName name="total58">[3]Compra_58!$I$59</definedName>
    <definedName name="total59">[3]Compra_59!$I$91</definedName>
    <definedName name="total6">[18]Compra_6!$I$32</definedName>
    <definedName name="total60">[3]Compra_60!$I$34</definedName>
    <definedName name="total61">[22]Compra_61!$I$40</definedName>
    <definedName name="total62">[22]Compra_62!$I$33</definedName>
    <definedName name="total63">[22]Compra_63!$I$35</definedName>
    <definedName name="total64">[22]Compra_64!$I$33</definedName>
    <definedName name="total65">[22]Compra_65!$I$36</definedName>
    <definedName name="total66">[22]Compra_66!$I$36</definedName>
    <definedName name="total67">[22]Compra_67!$I$33</definedName>
    <definedName name="total68">[22]Compra_68!$I$36</definedName>
    <definedName name="total69">[22]Compra_69!$I$36</definedName>
    <definedName name="total7">[18]Compra_7!$I$31</definedName>
    <definedName name="total70">[22]Compra_70!$I$36</definedName>
    <definedName name="total70AMP">[22]Compra_70AMP!$I$36</definedName>
    <definedName name="total71">[22]Compra_71!$I$38</definedName>
    <definedName name="total72">[22]Compra_72!$I$33</definedName>
    <definedName name="total73">[22]Compra_73!$I$40</definedName>
    <definedName name="total74">[22]Compra_74!$I$36</definedName>
    <definedName name="total75">[22]Compra_75!$I$59</definedName>
    <definedName name="total8">[18]Compra_8!$I$31</definedName>
    <definedName name="total82" localSheetId="0">[19]OC215!#REF!</definedName>
    <definedName name="total82" localSheetId="1">[19]OC215!#REF!</definedName>
    <definedName name="total82">[19]OC215!#REF!</definedName>
    <definedName name="total83">[23]Compra_136!$I$32</definedName>
    <definedName name="total85" localSheetId="0">[19]OC215!#REF!</definedName>
    <definedName name="total85" localSheetId="1">[19]OC215!#REF!</definedName>
    <definedName name="total85">[19]OC215!#REF!</definedName>
    <definedName name="total9">[18]Compra_9!$I$43</definedName>
    <definedName name="TURNO">[24]CPU!$E$7</definedName>
    <definedName name="Ubicacion">#REF!</definedName>
    <definedName name="UM">'[25]Unidad de Medida'!$A$3:$A$274</definedName>
    <definedName name="URMP_A">'[4]Cedula 3'!$D$14</definedName>
    <definedName name="URMP_B">'[4]Cedula 3'!$E$14</definedName>
    <definedName name="URMP_C">'[4]Cedula 3'!$F$14</definedName>
    <definedName name="UtilAnt_Imptos">'[4]Cedula 13'!$D$17</definedName>
    <definedName name="Utilidad_Neta">'[4]Cedula 13'!$D$19</definedName>
    <definedName name="UV_X">'[4]Cedula 1'!$D$16</definedName>
    <definedName name="UV_X_DisEst">'[4]Cedula 1'!$D$12</definedName>
    <definedName name="UV_X_DisOes">'[4]Cedula 1'!$D$14</definedName>
    <definedName name="UV_X_DisSur">'[4]Cedula 1'!$D$10</definedName>
    <definedName name="UV_Y">'[4]Cedula 1'!$F$16</definedName>
    <definedName name="UV_Y_DisEst">'[4]Cedula 1'!$F$12</definedName>
    <definedName name="UV_Y_DisOes">'[4]Cedula 1'!$F$14</definedName>
    <definedName name="UV_Y_DisSur">'[4]Cedula 1'!$F$10</definedName>
    <definedName name="Ventas">'[4]Cedula 1'!$C$16</definedName>
    <definedName name="VERO" localSheetId="2">'ESTRUCTURA FINAL'!VERO</definedName>
    <definedName name="VERO" localSheetId="3">'I.-Vehiculo'!VERO</definedName>
    <definedName name="VERO" localSheetId="4">'II.-Planilla'!VERO</definedName>
    <definedName name="VERO" localSheetId="5">'III.-Equipos y Herramienta'!VERO</definedName>
    <definedName name="VERO" localSheetId="6">'IV.-Uniformes'!VERO</definedName>
    <definedName name="VERO" localSheetId="7">'V.-Seguros, Otros'!VERO</definedName>
    <definedName name="VERO" localSheetId="8">'VI.-Alojamiento y alimentación'!VERO</definedName>
    <definedName name="VERO">[0]!VERO</definedName>
    <definedName name="VERO_1" localSheetId="2">'ESTRUCTURA FINAL'!VERO_1</definedName>
    <definedName name="VERO_1" localSheetId="3">'I.-Vehiculo'!VERO_1</definedName>
    <definedName name="VERO_1" localSheetId="4">'II.-Planilla'!VERO_1</definedName>
    <definedName name="VERO_1" localSheetId="5">'III.-Equipos y Herramienta'!VERO_1</definedName>
    <definedName name="VERO_1" localSheetId="6">'IV.-Uniformes'!VERO_1</definedName>
    <definedName name="VERO_1" localSheetId="7">'V.-Seguros, Otros'!VERO_1</definedName>
    <definedName name="VERO_1" localSheetId="8">'VI.-Alojamiento y alimentación'!VERO_1</definedName>
    <definedName name="VERO_1">[0]!VERO_1</definedName>
    <definedName name="Vtas_Este">'[4]Cedula 1'!$C$12</definedName>
    <definedName name="Vtas_Oeste">'[4]Cedula 1'!$C$14</definedName>
    <definedName name="Vtas_Sur">'[4]Cedula 1'!$C$10</definedName>
    <definedName name="wrn.Boletin._.en._.Ingles." localSheetId="2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localSheetId="3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localSheetId="4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localSheetId="5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localSheetId="6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localSheetId="7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localSheetId="8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n._.Ingles." hidden="1">{"VARIANCE_1",#N/A,FALSE,"Variación Ingles";"SECTOR_PORC",#N/A,FALSE,"Sector % inlges";"PAIS_PORC",#N/A,FALSE,"Pais % ingles";"FUTURAS",#N/A,FALSE,"Futuras Ingles";"GRAPHICS",#N/A,FALSE,"Gráficos Ingles";"RESUME_IED",#N/A,FALSE,"Resumen IED Ingles";"STOCK_SECTOR",#N/A,FALSE,"St. Sector Ingles";"STOCK_PAIS",#N/A,FALSE,"St. Pais Ingles";"CAVAL_ING",#N/A,FALSE,"Caval Ingles";"BL_ING",#N/A,FALSE,"Bolsa Valores Ingles"}</definedName>
    <definedName name="wrn.boletin._.español." localSheetId="2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localSheetId="3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localSheetId="4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localSheetId="5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localSheetId="6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localSheetId="7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localSheetId="8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boletin._.español." hidden="1">{"variacion93_95",#N/A,FALSE,"Variacion dic 89 - 93";"principales sectores",#N/A,FALSE,"Porcentaje Principales Sectores";"principales paises",#N/A,FALSE,"Porcentaje Principales Paises";"Inversiones Futuras",#N/A,FALSE,"Inversiones Futuras";"grafico inversiones",#N/A,FALSE,"Grafico Inversiones";"resumen ied",#N/A,FALSE,"Resumen IED";"Stock Sector",#N/A,FALSE,"Stock segun Sectores";"Stock por Pais",#N/A,FALSE,"Stock segun Paises";"Pais Sector",#N/A,FALSE,"Pais Sector";"grafico ps",#N/A,FALSE,"Graficos Pais Sector";"caval",#N/A,FALSE,"valorizacion en bolsa de valore";"mercado capital",#N/A,FALSE,"Mercado de Capital";"Blueship",#N/A,FALSE,"Bluechip"}</definedName>
    <definedName name="wrn.TOTAL.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.TOTAL.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.TOTAL.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.TOTAL.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.TOTAL.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.TOTAL.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.TOTAL.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.TOTAL.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localSheetId="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localSheetId="3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localSheetId="4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localSheetId="5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localSheetId="6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localSheetId="7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localSheetId="8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wrntotal2" hidden="1">{"SCH1",#N/A,FALSE,"Sheet1";"SCH2",#N/A,FALSE,"Sheet1";"SCH3",#N/A,FALSE,"Sheet1";"SCH4",#N/A,FALSE,"Sheet1";"SCH5",#N/A,FALSE,"Sheet1";"SCH6",#N/A,FALSE,"Sheet1";"SCH7",#N/A,FALSE,"Sheet1";"SCH8",#N/A,FALSE,"Sheet1";"SCH9",#N/A,FALSE,"Sheet1";"SCH10",#N/A,FALSE,"Sheet1";"SCH11",#N/A,FALSE,"Sheet1";"SCH12",#N/A,FALSE,"Sheet1";"SCH14",#N/A,FALSE,"Sheet1";"SCG16",#N/A,FALSE,"Sheet1";"SCH17",#N/A,FALSE,"Sheet1";"SCH18",#N/A,FALSE,"Sheet1";"SCH19",#N/A,FALSE,"Sheet1";"SCH20",#N/A,FALSE,"Sheet1";"SCH22",#N/A,FALSE,"Sheet1";"SCH231",#N/A,FALSE,"Sheet1";"SCH232",#N/A,FALSE,"Sheet1";"SCH233",#N/A,FALSE,"Sheet1";"SCH234",#N/A,FALSE,"Sheet1";"SCH235",#N/A,FALSE,"Sheet1";"SCH236",#N/A,FALSE,"Sheet1";"SCH237",#N/A,FALSE,"Sheet1";"SCH238",#N/A,FALSE,"Sheet1";"SCH24",#N/A,FALSE,"Sheet1";"SCH25",#N/A,FALSE,"Sheet1";"SCHEXTRA",#N/A,FALSE,"Sheet1"}</definedName>
    <definedName name="XGASTOS_96">#REF!</definedName>
    <definedName name="XTRACT95">#REF!</definedName>
    <definedName name="XTRACT96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23" l="1"/>
  <c r="K16" i="23"/>
  <c r="L30" i="22"/>
  <c r="L29" i="22"/>
  <c r="L28" i="22"/>
  <c r="L27" i="22"/>
  <c r="L26" i="22"/>
  <c r="K26" i="22"/>
  <c r="L25" i="22"/>
  <c r="L24" i="22"/>
  <c r="K24" i="22"/>
  <c r="L22" i="22"/>
  <c r="L21" i="22"/>
  <c r="L20" i="22"/>
  <c r="L18" i="22"/>
  <c r="L17" i="22"/>
  <c r="L16" i="22"/>
  <c r="K20" i="22"/>
  <c r="K27" i="22" l="1"/>
  <c r="L18" i="23" l="1"/>
  <c r="L22" i="23"/>
  <c r="L21" i="23" l="1"/>
  <c r="L20" i="23"/>
  <c r="L17" i="23"/>
  <c r="L16" i="23"/>
  <c r="K24" i="23" l="1"/>
  <c r="L24" i="23" s="1"/>
  <c r="L25" i="23" s="1"/>
  <c r="L26" i="23" s="1"/>
  <c r="L27" i="23" s="1"/>
  <c r="D10" i="21"/>
  <c r="D9" i="21"/>
  <c r="D6" i="21"/>
  <c r="D5" i="21"/>
  <c r="D24" i="21" l="1"/>
  <c r="F20" i="21"/>
  <c r="F19" i="21"/>
  <c r="F12" i="21"/>
  <c r="F11" i="21"/>
  <c r="D11" i="21"/>
  <c r="F9" i="21"/>
  <c r="F6" i="21"/>
  <c r="F5" i="21"/>
  <c r="C33" i="19"/>
  <c r="AB25" i="19"/>
  <c r="AA22" i="19"/>
  <c r="Z22" i="19"/>
  <c r="Y22" i="19"/>
  <c r="X22" i="19"/>
  <c r="W22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AB11" i="19"/>
  <c r="E10" i="19"/>
  <c r="F10" i="19" s="1"/>
  <c r="D10" i="19"/>
  <c r="D28" i="19" s="1"/>
  <c r="AB9" i="19"/>
  <c r="F8" i="19"/>
  <c r="D8" i="19"/>
  <c r="F65" i="18"/>
  <c r="F64" i="18"/>
  <c r="F63" i="18"/>
  <c r="F62" i="18"/>
  <c r="F61" i="18"/>
  <c r="F60" i="18"/>
  <c r="F59" i="18"/>
  <c r="F58" i="18"/>
  <c r="F57" i="18"/>
  <c r="F56" i="18"/>
  <c r="F55" i="18"/>
  <c r="F54" i="18"/>
  <c r="F53" i="18"/>
  <c r="F47" i="18"/>
  <c r="H47" i="18" s="1"/>
  <c r="H46" i="18"/>
  <c r="F46" i="18"/>
  <c r="F45" i="18"/>
  <c r="H45" i="18" s="1"/>
  <c r="F44" i="18"/>
  <c r="H44" i="18" s="1"/>
  <c r="F43" i="18"/>
  <c r="H43" i="18" s="1"/>
  <c r="H42" i="18"/>
  <c r="F42" i="18"/>
  <c r="F41" i="18"/>
  <c r="H41" i="18" s="1"/>
  <c r="F40" i="18"/>
  <c r="H40" i="18" s="1"/>
  <c r="F39" i="18"/>
  <c r="H39" i="18" s="1"/>
  <c r="H38" i="18"/>
  <c r="F38" i="18"/>
  <c r="F37" i="18"/>
  <c r="H37" i="18" s="1"/>
  <c r="F36" i="18"/>
  <c r="H36" i="18" s="1"/>
  <c r="F35" i="18"/>
  <c r="H35" i="18" s="1"/>
  <c r="H34" i="18"/>
  <c r="F34" i="18"/>
  <c r="F33" i="18"/>
  <c r="H33" i="18" s="1"/>
  <c r="F32" i="18"/>
  <c r="H32" i="18" s="1"/>
  <c r="F31" i="18"/>
  <c r="H31" i="18" s="1"/>
  <c r="H30" i="18"/>
  <c r="F30" i="18"/>
  <c r="H29" i="18"/>
  <c r="F29" i="18"/>
  <c r="F28" i="18"/>
  <c r="H28" i="18" s="1"/>
  <c r="F27" i="18"/>
  <c r="H27" i="18" s="1"/>
  <c r="H26" i="18"/>
  <c r="F26" i="18"/>
  <c r="F48" i="18" s="1"/>
  <c r="F17" i="18"/>
  <c r="H17" i="18" s="1"/>
  <c r="F16" i="18"/>
  <c r="H16" i="18" s="1"/>
  <c r="H15" i="18"/>
  <c r="F15" i="18"/>
  <c r="H14" i="18"/>
  <c r="F14" i="18"/>
  <c r="F13" i="18"/>
  <c r="H13" i="18" s="1"/>
  <c r="F12" i="18"/>
  <c r="H12" i="18" s="1"/>
  <c r="H11" i="18"/>
  <c r="F11" i="18"/>
  <c r="H10" i="18"/>
  <c r="F10" i="18"/>
  <c r="F9" i="18"/>
  <c r="H9" i="18" s="1"/>
  <c r="F8" i="18"/>
  <c r="F18" i="18" s="1"/>
  <c r="E43" i="17"/>
  <c r="F43" i="17" s="1"/>
  <c r="E42" i="17"/>
  <c r="F42" i="17" s="1"/>
  <c r="F41" i="17"/>
  <c r="E41" i="17"/>
  <c r="E40" i="17"/>
  <c r="F40" i="17" s="1"/>
  <c r="E39" i="17"/>
  <c r="F39" i="17" s="1"/>
  <c r="E38" i="17"/>
  <c r="F38" i="17" s="1"/>
  <c r="F37" i="17"/>
  <c r="E37" i="17"/>
  <c r="E36" i="17"/>
  <c r="F36" i="17" s="1"/>
  <c r="E35" i="17"/>
  <c r="F35" i="17" s="1"/>
  <c r="F34" i="17"/>
  <c r="E34" i="17"/>
  <c r="F33" i="17"/>
  <c r="E33" i="17"/>
  <c r="S23" i="17"/>
  <c r="M10" i="17"/>
  <c r="M11" i="17" s="1"/>
  <c r="M12" i="17" s="1"/>
  <c r="M13" i="17" s="1"/>
  <c r="M14" i="17" s="1"/>
  <c r="M15" i="17" s="1"/>
  <c r="M16" i="17" s="1"/>
  <c r="M17" i="17" s="1"/>
  <c r="M18" i="17" s="1"/>
  <c r="M19" i="17" s="1"/>
  <c r="M20" i="17" s="1"/>
  <c r="M21" i="17" s="1"/>
  <c r="M22" i="17" s="1"/>
  <c r="L10" i="17"/>
  <c r="L11" i="17" s="1"/>
  <c r="L12" i="17" s="1"/>
  <c r="L13" i="17" s="1"/>
  <c r="L14" i="17" s="1"/>
  <c r="L15" i="17" s="1"/>
  <c r="L16" i="17" s="1"/>
  <c r="L17" i="17" s="1"/>
  <c r="L18" i="17" s="1"/>
  <c r="L19" i="17" s="1"/>
  <c r="L20" i="17" s="1"/>
  <c r="L21" i="17" s="1"/>
  <c r="L22" i="17" s="1"/>
  <c r="K10" i="17"/>
  <c r="K11" i="17" s="1"/>
  <c r="K12" i="17" s="1"/>
  <c r="K13" i="17" s="1"/>
  <c r="K14" i="17" s="1"/>
  <c r="K15" i="17" s="1"/>
  <c r="K16" i="17" s="1"/>
  <c r="K17" i="17" s="1"/>
  <c r="K18" i="17" s="1"/>
  <c r="K19" i="17" s="1"/>
  <c r="K20" i="17" s="1"/>
  <c r="K21" i="17" s="1"/>
  <c r="K22" i="17" s="1"/>
  <c r="J10" i="17"/>
  <c r="J11" i="17" s="1"/>
  <c r="J12" i="17" s="1"/>
  <c r="J13" i="17" s="1"/>
  <c r="J14" i="17" s="1"/>
  <c r="J15" i="17" s="1"/>
  <c r="J16" i="17" s="1"/>
  <c r="J17" i="17" s="1"/>
  <c r="J18" i="17" s="1"/>
  <c r="J19" i="17" s="1"/>
  <c r="J20" i="17" s="1"/>
  <c r="J21" i="17" s="1"/>
  <c r="J22" i="17" s="1"/>
  <c r="I10" i="17"/>
  <c r="I11" i="17" s="1"/>
  <c r="I12" i="17" s="1"/>
  <c r="I13" i="17" s="1"/>
  <c r="I14" i="17" s="1"/>
  <c r="I15" i="17" s="1"/>
  <c r="I16" i="17" s="1"/>
  <c r="I17" i="17" s="1"/>
  <c r="I18" i="17" s="1"/>
  <c r="I19" i="17" s="1"/>
  <c r="I20" i="17" s="1"/>
  <c r="I21" i="17" s="1"/>
  <c r="I22" i="17" s="1"/>
  <c r="H10" i="17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2" i="17" s="1"/>
  <c r="G10" i="17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G22" i="17" s="1"/>
  <c r="F10" i="17"/>
  <c r="F11" i="17" s="1"/>
  <c r="F12" i="17" s="1"/>
  <c r="F13" i="17" s="1"/>
  <c r="F14" i="17" s="1"/>
  <c r="F15" i="17" s="1"/>
  <c r="F16" i="17" s="1"/>
  <c r="F17" i="17" s="1"/>
  <c r="F18" i="17" s="1"/>
  <c r="F19" i="17" s="1"/>
  <c r="F20" i="17" s="1"/>
  <c r="F21" i="17" s="1"/>
  <c r="F22" i="17" s="1"/>
  <c r="E10" i="17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E21" i="17" s="1"/>
  <c r="E22" i="17" s="1"/>
  <c r="D10" i="17"/>
  <c r="M8" i="17"/>
  <c r="L8" i="17"/>
  <c r="K8" i="17"/>
  <c r="J8" i="17"/>
  <c r="I8" i="17"/>
  <c r="H8" i="17"/>
  <c r="G8" i="17"/>
  <c r="F8" i="17"/>
  <c r="E8" i="17"/>
  <c r="D8" i="17"/>
  <c r="E18" i="16"/>
  <c r="E17" i="16"/>
  <c r="E16" i="16"/>
  <c r="E15" i="16"/>
  <c r="E14" i="16"/>
  <c r="E13" i="16"/>
  <c r="E11" i="16"/>
  <c r="E10" i="16"/>
  <c r="E9" i="16"/>
  <c r="E19" i="16" s="1"/>
  <c r="F17" i="15"/>
  <c r="F19" i="15" s="1"/>
  <c r="F20" i="15" s="1"/>
  <c r="F15" i="15"/>
  <c r="F14" i="15"/>
  <c r="F13" i="15"/>
  <c r="F12" i="15"/>
  <c r="F66" i="18" l="1"/>
  <c r="F78" i="18" s="1"/>
  <c r="N10" i="17"/>
  <c r="Q10" i="17" s="1"/>
  <c r="F10" i="21"/>
  <c r="F28" i="19"/>
  <c r="G10" i="19"/>
  <c r="D21" i="19"/>
  <c r="D20" i="19"/>
  <c r="D19" i="19"/>
  <c r="D18" i="19" s="1"/>
  <c r="D14" i="19"/>
  <c r="D15" i="19" s="1"/>
  <c r="D13" i="19"/>
  <c r="E8" i="19"/>
  <c r="E28" i="19"/>
  <c r="F21" i="19"/>
  <c r="F20" i="19"/>
  <c r="F19" i="19"/>
  <c r="F18" i="19" s="1"/>
  <c r="F14" i="19"/>
  <c r="F15" i="19" s="1"/>
  <c r="F13" i="19"/>
  <c r="C34" i="19"/>
  <c r="D33" i="19"/>
  <c r="H48" i="18"/>
  <c r="F77" i="18" s="1"/>
  <c r="H8" i="18"/>
  <c r="H18" i="18" s="1"/>
  <c r="F76" i="18" s="1"/>
  <c r="S10" i="17"/>
  <c r="F44" i="17"/>
  <c r="D11" i="17"/>
  <c r="F79" i="18" l="1"/>
  <c r="D7" i="21" s="1"/>
  <c r="G28" i="19"/>
  <c r="H10" i="19"/>
  <c r="G8" i="19"/>
  <c r="E21" i="19"/>
  <c r="E20" i="19"/>
  <c r="E19" i="19"/>
  <c r="E18" i="19" s="1"/>
  <c r="E14" i="19"/>
  <c r="E15" i="19" s="1"/>
  <c r="E13" i="19"/>
  <c r="C35" i="19"/>
  <c r="D34" i="19"/>
  <c r="D16" i="19"/>
  <c r="D12" i="19" s="1"/>
  <c r="F16" i="19"/>
  <c r="F12" i="19" s="1"/>
  <c r="F24" i="19" s="1"/>
  <c r="F26" i="19" s="1"/>
  <c r="F29" i="19" s="1"/>
  <c r="D12" i="17"/>
  <c r="N11" i="17"/>
  <c r="Q11" i="17" s="1"/>
  <c r="F7" i="21" l="1"/>
  <c r="D24" i="19"/>
  <c r="D26" i="19" s="1"/>
  <c r="E16" i="19"/>
  <c r="E24" i="19"/>
  <c r="E26" i="19" s="1"/>
  <c r="E29" i="19" s="1"/>
  <c r="C36" i="19"/>
  <c r="D36" i="19" s="1"/>
  <c r="D35" i="19"/>
  <c r="D37" i="19" s="1"/>
  <c r="G21" i="19"/>
  <c r="G20" i="19"/>
  <c r="G19" i="19"/>
  <c r="G14" i="19"/>
  <c r="G15" i="19" s="1"/>
  <c r="G16" i="19"/>
  <c r="G13" i="19"/>
  <c r="G12" i="19" s="1"/>
  <c r="E12" i="19"/>
  <c r="I10" i="19"/>
  <c r="H8" i="19"/>
  <c r="H28" i="19"/>
  <c r="S11" i="17"/>
  <c r="D13" i="17"/>
  <c r="N12" i="17"/>
  <c r="Q12" i="17" s="1"/>
  <c r="S12" i="17" s="1"/>
  <c r="G18" i="19" l="1"/>
  <c r="D29" i="19"/>
  <c r="H20" i="19"/>
  <c r="H14" i="19"/>
  <c r="H15" i="19" s="1"/>
  <c r="H19" i="19"/>
  <c r="H13" i="19"/>
  <c r="H21" i="19"/>
  <c r="I28" i="19"/>
  <c r="I8" i="19"/>
  <c r="J10" i="19"/>
  <c r="N13" i="17"/>
  <c r="Q13" i="17" s="1"/>
  <c r="S13" i="17" s="1"/>
  <c r="D14" i="17"/>
  <c r="H18" i="19" l="1"/>
  <c r="H24" i="19" s="1"/>
  <c r="H26" i="19" s="1"/>
  <c r="H29" i="19" s="1"/>
  <c r="H16" i="19"/>
  <c r="J28" i="19"/>
  <c r="J8" i="19"/>
  <c r="K10" i="19"/>
  <c r="I21" i="19"/>
  <c r="I19" i="19"/>
  <c r="I20" i="19"/>
  <c r="I14" i="19"/>
  <c r="I15" i="19" s="1"/>
  <c r="I13" i="19"/>
  <c r="G24" i="19"/>
  <c r="G26" i="19" s="1"/>
  <c r="H12" i="19"/>
  <c r="N14" i="17"/>
  <c r="Q14" i="17" s="1"/>
  <c r="S14" i="17" s="1"/>
  <c r="D15" i="17"/>
  <c r="I18" i="19" l="1"/>
  <c r="G29" i="19"/>
  <c r="I16" i="19"/>
  <c r="I12" i="19" s="1"/>
  <c r="K28" i="19"/>
  <c r="K8" i="19"/>
  <c r="L10" i="19"/>
  <c r="J21" i="19"/>
  <c r="J19" i="19"/>
  <c r="J20" i="19"/>
  <c r="J13" i="19"/>
  <c r="J14" i="19"/>
  <c r="J15" i="19" s="1"/>
  <c r="N15" i="17"/>
  <c r="Q15" i="17" s="1"/>
  <c r="S15" i="17" s="1"/>
  <c r="D16" i="17"/>
  <c r="K14" i="19" l="1"/>
  <c r="K15" i="19" s="1"/>
  <c r="K13" i="19"/>
  <c r="K21" i="19"/>
  <c r="K20" i="19"/>
  <c r="K19" i="19"/>
  <c r="K18" i="19" s="1"/>
  <c r="J16" i="19"/>
  <c r="J12" i="19" s="1"/>
  <c r="J18" i="19"/>
  <c r="L28" i="19"/>
  <c r="L8" i="19"/>
  <c r="M10" i="19"/>
  <c r="I24" i="19"/>
  <c r="I26" i="19" s="1"/>
  <c r="N16" i="17"/>
  <c r="Q16" i="17" s="1"/>
  <c r="S16" i="17" s="1"/>
  <c r="D17" i="17"/>
  <c r="I29" i="19" l="1"/>
  <c r="N10" i="19"/>
  <c r="M8" i="19"/>
  <c r="M28" i="19"/>
  <c r="L21" i="19"/>
  <c r="L20" i="19"/>
  <c r="L19" i="19"/>
  <c r="L16" i="19"/>
  <c r="L14" i="19"/>
  <c r="L15" i="19" s="1"/>
  <c r="L13" i="19"/>
  <c r="L12" i="19" s="1"/>
  <c r="K12" i="19"/>
  <c r="K24" i="19" s="1"/>
  <c r="K26" i="19" s="1"/>
  <c r="K29" i="19" s="1"/>
  <c r="J24" i="19"/>
  <c r="J26" i="19" s="1"/>
  <c r="J29" i="19" s="1"/>
  <c r="K16" i="19"/>
  <c r="D18" i="17"/>
  <c r="N17" i="17"/>
  <c r="Q17" i="17" s="1"/>
  <c r="S17" i="17" s="1"/>
  <c r="M21" i="19" l="1"/>
  <c r="M20" i="19"/>
  <c r="M19" i="19"/>
  <c r="M14" i="19"/>
  <c r="M15" i="19" s="1"/>
  <c r="M13" i="19"/>
  <c r="N28" i="19"/>
  <c r="O10" i="19"/>
  <c r="N8" i="19"/>
  <c r="L18" i="19"/>
  <c r="L24" i="19" s="1"/>
  <c r="L26" i="19" s="1"/>
  <c r="L29" i="19" s="1"/>
  <c r="N18" i="17"/>
  <c r="Q18" i="17" s="1"/>
  <c r="S18" i="17" s="1"/>
  <c r="D19" i="17"/>
  <c r="P10" i="19" l="1"/>
  <c r="O28" i="19"/>
  <c r="O8" i="19"/>
  <c r="M16" i="19"/>
  <c r="M12" i="19" s="1"/>
  <c r="M18" i="19"/>
  <c r="N21" i="19"/>
  <c r="N20" i="19"/>
  <c r="N19" i="19"/>
  <c r="N14" i="19"/>
  <c r="N15" i="19" s="1"/>
  <c r="N13" i="19"/>
  <c r="D20" i="17"/>
  <c r="N19" i="17"/>
  <c r="Q19" i="17" s="1"/>
  <c r="S19" i="17" s="1"/>
  <c r="M24" i="19" l="1"/>
  <c r="M26" i="19" s="1"/>
  <c r="M29" i="19" s="1"/>
  <c r="N16" i="19"/>
  <c r="N12" i="19" s="1"/>
  <c r="O21" i="19"/>
  <c r="O20" i="19"/>
  <c r="O19" i="19"/>
  <c r="O16" i="19"/>
  <c r="O13" i="19"/>
  <c r="O12" i="19" s="1"/>
  <c r="O14" i="19"/>
  <c r="O15" i="19" s="1"/>
  <c r="Q10" i="19"/>
  <c r="P28" i="19"/>
  <c r="P8" i="19"/>
  <c r="N18" i="19"/>
  <c r="D21" i="17"/>
  <c r="N20" i="17"/>
  <c r="Q20" i="17" s="1"/>
  <c r="S20" i="17" s="1"/>
  <c r="N24" i="19" l="1"/>
  <c r="N26" i="19" s="1"/>
  <c r="N29" i="19" s="1"/>
  <c r="O18" i="19"/>
  <c r="O24" i="19" s="1"/>
  <c r="O26" i="19" s="1"/>
  <c r="O29" i="19" s="1"/>
  <c r="P20" i="19"/>
  <c r="P13" i="19"/>
  <c r="P19" i="19"/>
  <c r="P14" i="19"/>
  <c r="P15" i="19" s="1"/>
  <c r="P21" i="19"/>
  <c r="Q28" i="19"/>
  <c r="Q8" i="19"/>
  <c r="R10" i="19"/>
  <c r="N21" i="17"/>
  <c r="Q21" i="17" s="1"/>
  <c r="S21" i="17" s="1"/>
  <c r="D22" i="17"/>
  <c r="N22" i="17" s="1"/>
  <c r="Q22" i="17" s="1"/>
  <c r="Q20" i="19" l="1"/>
  <c r="Q21" i="19"/>
  <c r="Q19" i="19"/>
  <c r="Q18" i="19" s="1"/>
  <c r="Q13" i="19"/>
  <c r="Q14" i="19"/>
  <c r="Q15" i="19" s="1"/>
  <c r="Q16" i="19"/>
  <c r="P16" i="19"/>
  <c r="P12" i="19" s="1"/>
  <c r="P18" i="19"/>
  <c r="R28" i="19"/>
  <c r="R8" i="19"/>
  <c r="S10" i="19"/>
  <c r="S22" i="17"/>
  <c r="S24" i="17" s="1"/>
  <c r="Q24" i="17"/>
  <c r="B26" i="17" s="1"/>
  <c r="B48" i="17" s="1"/>
  <c r="D8" i="21" s="1"/>
  <c r="F8" i="21" l="1"/>
  <c r="D13" i="21"/>
  <c r="P24" i="19"/>
  <c r="P26" i="19" s="1"/>
  <c r="P29" i="19" s="1"/>
  <c r="Q12" i="19"/>
  <c r="R20" i="19"/>
  <c r="R21" i="19"/>
  <c r="R19" i="19"/>
  <c r="R18" i="19" s="1"/>
  <c r="R14" i="19"/>
  <c r="R15" i="19" s="1"/>
  <c r="R13" i="19"/>
  <c r="S28" i="19"/>
  <c r="S8" i="19"/>
  <c r="T10" i="19"/>
  <c r="Q24" i="19"/>
  <c r="Q26" i="19" s="1"/>
  <c r="Q29" i="19" s="1"/>
  <c r="D7" i="17"/>
  <c r="K7" i="17"/>
  <c r="J7" i="17"/>
  <c r="I7" i="17"/>
  <c r="H7" i="17"/>
  <c r="G7" i="17"/>
  <c r="F7" i="17"/>
  <c r="L7" i="17"/>
  <c r="M7" i="17"/>
  <c r="E7" i="17"/>
  <c r="E11" i="21" l="1"/>
  <c r="E10" i="21"/>
  <c r="E7" i="21"/>
  <c r="E12" i="21"/>
  <c r="D14" i="21"/>
  <c r="F14" i="21" s="1"/>
  <c r="E9" i="21"/>
  <c r="F13" i="21"/>
  <c r="E5" i="21"/>
  <c r="E13" i="21"/>
  <c r="E6" i="21"/>
  <c r="E8" i="21"/>
  <c r="R16" i="19"/>
  <c r="R12" i="19" s="1"/>
  <c r="R24" i="19" s="1"/>
  <c r="R26" i="19" s="1"/>
  <c r="R29" i="19" s="1"/>
  <c r="T28" i="19"/>
  <c r="T8" i="19"/>
  <c r="U10" i="19"/>
  <c r="S13" i="19"/>
  <c r="S21" i="19"/>
  <c r="S20" i="19"/>
  <c r="S19" i="19"/>
  <c r="S14" i="19"/>
  <c r="S15" i="19" s="1"/>
  <c r="D15" i="21" l="1"/>
  <c r="V10" i="19"/>
  <c r="U28" i="19"/>
  <c r="U8" i="19"/>
  <c r="T21" i="19"/>
  <c r="T20" i="19"/>
  <c r="T19" i="19"/>
  <c r="T18" i="19" s="1"/>
  <c r="T24" i="19" s="1"/>
  <c r="T26" i="19" s="1"/>
  <c r="T29" i="19" s="1"/>
  <c r="T16" i="19"/>
  <c r="T14" i="19"/>
  <c r="T15" i="19" s="1"/>
  <c r="T13" i="19"/>
  <c r="T12" i="19" s="1"/>
  <c r="S16" i="19"/>
  <c r="S12" i="19" s="1"/>
  <c r="S18" i="19"/>
  <c r="D16" i="21" l="1"/>
  <c r="F15" i="21"/>
  <c r="S24" i="19"/>
  <c r="S26" i="19" s="1"/>
  <c r="S29" i="19" s="1"/>
  <c r="U21" i="19"/>
  <c r="U20" i="19"/>
  <c r="U19" i="19"/>
  <c r="U14" i="19"/>
  <c r="U15" i="19" s="1"/>
  <c r="U13" i="19"/>
  <c r="W10" i="19"/>
  <c r="V28" i="19"/>
  <c r="V8" i="19"/>
  <c r="F16" i="21" l="1"/>
  <c r="D17" i="21"/>
  <c r="X10" i="19"/>
  <c r="W28" i="19"/>
  <c r="W8" i="19"/>
  <c r="U16" i="19"/>
  <c r="U12" i="19"/>
  <c r="U18" i="19"/>
  <c r="U24" i="19" s="1"/>
  <c r="U26" i="19" s="1"/>
  <c r="U29" i="19" s="1"/>
  <c r="V21" i="19"/>
  <c r="V20" i="19"/>
  <c r="V19" i="19"/>
  <c r="V14" i="19"/>
  <c r="V15" i="19" s="1"/>
  <c r="V13" i="19"/>
  <c r="D18" i="21" l="1"/>
  <c r="F17" i="21"/>
  <c r="D22" i="21"/>
  <c r="F22" i="21" s="1"/>
  <c r="W21" i="19"/>
  <c r="W20" i="19"/>
  <c r="W19" i="19"/>
  <c r="W18" i="19" s="1"/>
  <c r="W14" i="19"/>
  <c r="W15" i="19" s="1"/>
  <c r="W16" i="19"/>
  <c r="W13" i="19"/>
  <c r="V16" i="19"/>
  <c r="V12" i="19" s="1"/>
  <c r="V18" i="19"/>
  <c r="Y10" i="19"/>
  <c r="X8" i="19"/>
  <c r="X28" i="19"/>
  <c r="F18" i="21" l="1"/>
  <c r="D21" i="21"/>
  <c r="F21" i="21" s="1"/>
  <c r="W12" i="19"/>
  <c r="W24" i="19"/>
  <c r="W26" i="19" s="1"/>
  <c r="W29" i="19" s="1"/>
  <c r="X20" i="19"/>
  <c r="X14" i="19"/>
  <c r="X15" i="19" s="1"/>
  <c r="X19" i="19"/>
  <c r="X16" i="19"/>
  <c r="X21" i="19"/>
  <c r="X13" i="19"/>
  <c r="X12" i="19" s="1"/>
  <c r="Y28" i="19"/>
  <c r="Y8" i="19"/>
  <c r="Z10" i="19"/>
  <c r="V24" i="19"/>
  <c r="V26" i="19" s="1"/>
  <c r="V29" i="19" s="1"/>
  <c r="X18" i="19" l="1"/>
  <c r="X24" i="19" s="1"/>
  <c r="X26" i="19" s="1"/>
  <c r="X29" i="19" s="1"/>
  <c r="Z28" i="19"/>
  <c r="Z8" i="19"/>
  <c r="AA10" i="19"/>
  <c r="Y21" i="19"/>
  <c r="Y19" i="19"/>
  <c r="Y20" i="19"/>
  <c r="Y14" i="19"/>
  <c r="Y15" i="19" s="1"/>
  <c r="Y16" i="19"/>
  <c r="Y13" i="19"/>
  <c r="Y12" i="19" s="1"/>
  <c r="Y18" i="19" l="1"/>
  <c r="Y24" i="19" s="1"/>
  <c r="Y26" i="19" s="1"/>
  <c r="Y29" i="19" s="1"/>
  <c r="AA28" i="19"/>
  <c r="AA8" i="19"/>
  <c r="AB10" i="19"/>
  <c r="Z21" i="19"/>
  <c r="Z19" i="19"/>
  <c r="Z16" i="19"/>
  <c r="Z20" i="19"/>
  <c r="Z13" i="19"/>
  <c r="Z14" i="19"/>
  <c r="Z15" i="19" s="1"/>
  <c r="Z18" i="19" l="1"/>
  <c r="AA14" i="19"/>
  <c r="AA15" i="19" s="1"/>
  <c r="AA21" i="19"/>
  <c r="AA20" i="19"/>
  <c r="AA19" i="19"/>
  <c r="AA13" i="19"/>
  <c r="AB8" i="19"/>
  <c r="Z12" i="19"/>
  <c r="AA18" i="19" l="1"/>
  <c r="AA16" i="19"/>
  <c r="AA12" i="19" s="1"/>
  <c r="AB12" i="19" s="1"/>
  <c r="Z24" i="19"/>
  <c r="Z26" i="19" s="1"/>
  <c r="Z29" i="19" s="1"/>
  <c r="AA24" i="19" l="1"/>
  <c r="AA26" i="19" s="1"/>
  <c r="AB18" i="19"/>
  <c r="AB24" i="19" s="1"/>
  <c r="AA29" i="19" l="1"/>
  <c r="AB29" i="19" s="1"/>
  <c r="AB26" i="19"/>
</calcChain>
</file>

<file path=xl/comments1.xml><?xml version="1.0" encoding="utf-8"?>
<comments xmlns="http://schemas.openxmlformats.org/spreadsheetml/2006/main">
  <authors>
    <author xml:space="preserve"> </author>
  </authors>
  <commentList>
    <comment ref="E28" authorId="0" shapeId="0">
      <text>
        <r>
          <rPr>
            <b/>
            <sz val="12"/>
            <color indexed="81"/>
            <rFont val="Arial"/>
            <family val="2"/>
          </rPr>
          <t xml:space="preserve">DEBEN DE INGRESAR LA CANTIDAD DE BAÑOS POR LA LIMPIEZAS A REALIZAR DURANTE EL MES, EJM:  67 BAÑOS CON LIMPIEZA DIARIA
=67*30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29" authorId="0" shapeId="0">
      <text>
        <r>
          <rPr>
            <b/>
            <sz val="12"/>
            <color indexed="81"/>
            <rFont val="Arial"/>
            <family val="2"/>
          </rPr>
          <t xml:space="preserve">DEBEN DE INGRESAR LA CANTIDAD DE BAÑOS POR LA LIMPIEZAS A REALIZAR DURANTE EL MES, EJM:  67 BAÑOS CON LIMPIEZA DIARIA
=67*30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0" authorId="0" shapeId="0">
      <text>
        <r>
          <rPr>
            <b/>
            <sz val="12"/>
            <color indexed="81"/>
            <rFont val="Arial"/>
            <family val="2"/>
          </rPr>
          <t xml:space="preserve">DEBEN DE INGRESAR LA CANTIDAD DE BAÑOS POR LA LIMPIEZAS A REALIZAR DURANTE EL MES, EJM:  67 BAÑOS CON LIMPIEZA DIARIA
=67*30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12"/>
            <color indexed="81"/>
            <rFont val="Arial"/>
            <family val="2"/>
          </rPr>
          <t xml:space="preserve">DEBEN DE INGRESAR LA CANTIDAD DE BAÑOS POR LA LIMPIEZAS A REALIZAR DURANTE EL MES, EJM:  67 BAÑOS CON LIMPIEZA DIARIA
=67*30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2" authorId="0" shapeId="0">
      <text>
        <r>
          <rPr>
            <b/>
            <sz val="12"/>
            <color indexed="81"/>
            <rFont val="Arial"/>
            <family val="2"/>
          </rPr>
          <t xml:space="preserve">DEBEN DE INGRESAR LA CANTIDAD DE BAÑOS POR LA LIMPIEZAS A REALIZAR DURANTE EL MES, EJM:  67 BAÑOS CON LIMPIEZA DIARIA
=67*30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3" authorId="0" shapeId="0">
      <text>
        <r>
          <rPr>
            <b/>
            <sz val="12"/>
            <color indexed="81"/>
            <rFont val="Arial"/>
            <family val="2"/>
          </rPr>
          <t xml:space="preserve">DEBEN DE INGRESAR LA CANTIDAD DE BAÑOS POR LA LIMPIEZAS A REALIZAR DURANTE EL MES, EJM:  67 BAÑOS CON LIMPIEZA DIARIA
=67*30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<sst xmlns="http://schemas.openxmlformats.org/spreadsheetml/2006/main" count="544" uniqueCount="337">
  <si>
    <t>CANTIDAD</t>
  </si>
  <si>
    <t>DESCRIPCION</t>
  </si>
  <si>
    <t>TOTAL</t>
  </si>
  <si>
    <t>ESTRUCTURA DE INSUMOS</t>
  </si>
  <si>
    <t>VII. INSUMOS</t>
  </si>
  <si>
    <t xml:space="preserve">DEBEN DE CONSIDERAR TODOS L0S INSUMOS A UTILIZAR, </t>
  </si>
  <si>
    <t>AL IGUAL QUE LOS CUADROS ANTERIORES LAS CELDAS EN</t>
  </si>
  <si>
    <t>A.- DATOS DE INSUMOS</t>
  </si>
  <si>
    <t>UNIDAD</t>
  </si>
  <si>
    <t xml:space="preserve">COSTO </t>
  </si>
  <si>
    <t>IMPORTE</t>
  </si>
  <si>
    <t>VERDE PUEDEN SER MODIFICADAS, LAS AMARILLAS NO.</t>
  </si>
  <si>
    <t>UNITARIO</t>
  </si>
  <si>
    <t>MENSUAL</t>
  </si>
  <si>
    <t>Unidad</t>
  </si>
  <si>
    <t>BAÑO PORTATIL - ATACOCHA + PORVENIR</t>
  </si>
  <si>
    <t>DETERGENTE QUIMICO BIODEGRADABLE</t>
  </si>
  <si>
    <t>Kg. x Limpieza</t>
  </si>
  <si>
    <t>limpieza</t>
  </si>
  <si>
    <t>ML DE MUESTRA</t>
  </si>
  <si>
    <t>PAPEL HIGIENICO</t>
  </si>
  <si>
    <t>und</t>
  </si>
  <si>
    <t>PAPEL TOALLA</t>
  </si>
  <si>
    <t>DESINFECTANTE</t>
  </si>
  <si>
    <t>LT.</t>
  </si>
  <si>
    <t>ML.  DE AGUA</t>
  </si>
  <si>
    <t>AMBIENTADOR</t>
  </si>
  <si>
    <t>ML. DE QUIMICO CONCENTRADO</t>
  </si>
  <si>
    <t>JABON LIQUIDO</t>
  </si>
  <si>
    <t>KG. DE QUIMICO</t>
  </si>
  <si>
    <t>BOLSAS PLASTICAS 40</t>
  </si>
  <si>
    <t>dolares por limpieza</t>
  </si>
  <si>
    <t>ALCOHOL EN GEL</t>
  </si>
  <si>
    <t>TRAPO INDUSTRIAL</t>
  </si>
  <si>
    <t>Kg</t>
  </si>
  <si>
    <t>plancha de 20 unidades (Papel Higienico)</t>
  </si>
  <si>
    <t>DETERGENTE INDUSTRIAL</t>
  </si>
  <si>
    <t>soles por papel</t>
  </si>
  <si>
    <t>TOTAL INSUMOS - BAÑOS</t>
  </si>
  <si>
    <t>ESTE CUADRO NO DEBE DE SER MODIFICADO, SALVO QUE EL</t>
  </si>
  <si>
    <t>LAVAMANOS - ATACOCHA + PORVENIR</t>
  </si>
  <si>
    <t>ESCOBAS DE NYLON</t>
  </si>
  <si>
    <t>TOTAL INSUMOS - LAVAMANOS</t>
  </si>
  <si>
    <t>TOTAL INSUMOS</t>
  </si>
  <si>
    <t>ESTRUCTURA DE COSTO TARIFARIO</t>
  </si>
  <si>
    <t>VI. ALIMENTACION Y ALOJAMIENTO</t>
  </si>
  <si>
    <t>A.- DATOS</t>
  </si>
  <si>
    <t>DIAS</t>
  </si>
  <si>
    <t>PERSONAS</t>
  </si>
  <si>
    <t>VI.1  ALIMENTACION</t>
  </si>
  <si>
    <t>Desayuno</t>
  </si>
  <si>
    <t>EA</t>
  </si>
  <si>
    <t xml:space="preserve">Almuerzo </t>
  </si>
  <si>
    <t>Cena</t>
  </si>
  <si>
    <t xml:space="preserve">SUB-TOTAL </t>
  </si>
  <si>
    <t>VI.2  ALQUILER</t>
  </si>
  <si>
    <t>Alojamiento y lavandería</t>
  </si>
  <si>
    <t>Día</t>
  </si>
  <si>
    <t xml:space="preserve">SUB-TOTAL  </t>
  </si>
  <si>
    <t>TOTAL ALIMENTACION Y ALOJAMIENTO</t>
  </si>
  <si>
    <t>V. SEGUROS / OTROS</t>
  </si>
  <si>
    <t>UNITARIO SOLES</t>
  </si>
  <si>
    <t>MENSUAL SOLES</t>
  </si>
  <si>
    <t>SERVICIO CELULAR</t>
  </si>
  <si>
    <t>UND</t>
  </si>
  <si>
    <t>SERVICIO INTERNET CELULAR</t>
  </si>
  <si>
    <t>CARTA FIANZA</t>
  </si>
  <si>
    <t>TOTAL VARIOS</t>
  </si>
  <si>
    <t>IV.- UNIFORMES E IMPLEMENTOS DE SEGURIDAD</t>
  </si>
  <si>
    <t>DATOS DE UNIFORMES E IMPL. SEGURIDAD</t>
  </si>
  <si>
    <t>OPERARIOS</t>
  </si>
  <si>
    <t>Total</t>
  </si>
  <si>
    <t>ASIGNACIÓN</t>
  </si>
  <si>
    <t>VIDA UTIL</t>
  </si>
  <si>
    <t>Costo Mes</t>
  </si>
  <si>
    <t>IV.1  UNIFORMES</t>
  </si>
  <si>
    <t>PANTALON</t>
  </si>
  <si>
    <t>POLO</t>
  </si>
  <si>
    <t>CASACA POLAR</t>
  </si>
  <si>
    <t>CHOMPA</t>
  </si>
  <si>
    <t>BLOQUEADOR</t>
  </si>
  <si>
    <t>ZAPATOS DE SEGURIDAD</t>
  </si>
  <si>
    <t>GUANTES JEBE LIMPIEZA DE BAÑOS</t>
  </si>
  <si>
    <t>GUANTES DE BADANA</t>
  </si>
  <si>
    <t>LENTES CLAROS</t>
  </si>
  <si>
    <t>LENTES OSCUROS</t>
  </si>
  <si>
    <t>TAPONES DE OIDO</t>
  </si>
  <si>
    <t>OREJERAS</t>
  </si>
  <si>
    <t>CASCO</t>
  </si>
  <si>
    <t xml:space="preserve">TOTAL IMPL. SEGURIDAD </t>
  </si>
  <si>
    <t>TOTAL EPPS Y UNIFORMES</t>
  </si>
  <si>
    <t>EPPS ESPECIALES</t>
  </si>
  <si>
    <t>PRECIO</t>
  </si>
  <si>
    <t>DURACIÓN MES</t>
  </si>
  <si>
    <t>COSTO MENSUAL</t>
  </si>
  <si>
    <t>COBRO AL CLIENTE</t>
  </si>
  <si>
    <t>MASCARA MEDIA CARA</t>
  </si>
  <si>
    <t>MASCARA CARA COMPLETA</t>
  </si>
  <si>
    <t>FILTROS MEDIA CARA</t>
  </si>
  <si>
    <t>FILTROS CARA COMPLETA</t>
  </si>
  <si>
    <t>BOTAS JEBE</t>
  </si>
  <si>
    <t>MAMELUCO ANTIFLAMA</t>
  </si>
  <si>
    <t>ROPA PVC</t>
  </si>
  <si>
    <t>SCBA</t>
  </si>
  <si>
    <t>ARNES Y LÍNEA DE VIDA</t>
  </si>
  <si>
    <t>TYVEX PREMIUM</t>
  </si>
  <si>
    <t>TYVEX</t>
  </si>
  <si>
    <t>TOTAL MES</t>
  </si>
  <si>
    <t>TOTAL EPPS</t>
  </si>
  <si>
    <t>III.-  EQUIPOS PARA LA PRESTACIÓN DEL SERVICIO</t>
  </si>
  <si>
    <t>EQUIPOS PARA LA PRESTACIÓN DEL SERVICIO</t>
  </si>
  <si>
    <t>Vida util en meses</t>
  </si>
  <si>
    <t xml:space="preserve"> </t>
  </si>
  <si>
    <t>MENSUAL S./</t>
  </si>
  <si>
    <t>UND.</t>
  </si>
  <si>
    <t>P.U. S./</t>
  </si>
  <si>
    <t>SUB.TOTAL</t>
  </si>
  <si>
    <t>CONTENEDORES 13m3</t>
  </si>
  <si>
    <t>BAÑO PORTATIL - NUEVO</t>
  </si>
  <si>
    <t>SUB TOTAL COSTOS</t>
  </si>
  <si>
    <t>III.-  OTROS EQUIPOS PARA LA PRESTACIÓN DEL SERVICIO</t>
  </si>
  <si>
    <t>B  COSTOS DE DESGASTE (renta mensual)</t>
  </si>
  <si>
    <t>P.U. S/</t>
  </si>
  <si>
    <t>CELULARES</t>
  </si>
  <si>
    <t>CAJA DE HERRAMIENTAS MANUALES</t>
  </si>
  <si>
    <t>RADIOS NORMALES</t>
  </si>
  <si>
    <t>BALANZA DIGITAL (1 TN)</t>
  </si>
  <si>
    <t>LAPTOPS I5</t>
  </si>
  <si>
    <t>IMPRESORA DE TINTA</t>
  </si>
  <si>
    <t>ESCRITORIOS</t>
  </si>
  <si>
    <t>SILLAS</t>
  </si>
  <si>
    <t>ARMARIO PARA ARCHIVO</t>
  </si>
  <si>
    <t>OPCIONALES</t>
  </si>
  <si>
    <t>IMPORTE MES</t>
  </si>
  <si>
    <t>DISPOSICIÓN FINAL (NO PELIGROSOS)</t>
  </si>
  <si>
    <t>agua para el personal</t>
  </si>
  <si>
    <t>MOCHILA PARA DESINFECCIÓN</t>
  </si>
  <si>
    <t>BOLSAS DE POLIETILENO (para basura) x millar</t>
  </si>
  <si>
    <t>QUIMICOS PARA DESINFECCIÓN</t>
  </si>
  <si>
    <t>MOVILIDAD DEL PERSONAL</t>
  </si>
  <si>
    <t>COSTO PARA ASEO DE BAÑOS</t>
  </si>
  <si>
    <t>Vehículo de transporte (Minibus)</t>
  </si>
  <si>
    <t>Camioneta para supervisor</t>
  </si>
  <si>
    <t>ESCOBAS, ESCOBILLÓN, RECOGEDOR, CONT. 240LT</t>
  </si>
  <si>
    <t>BOLSAS DE POLIETILENO (para basura)</t>
  </si>
  <si>
    <t>IMPERMEABLES PARA EL PERSONAL</t>
  </si>
  <si>
    <t>RESUMEN HERRAMIENTAS Y ARTICULOS DE OFICINA</t>
  </si>
  <si>
    <t>RESUMEN HERRAMIENTAS Y UTILES</t>
  </si>
  <si>
    <t>OTROS EQUIPOS PARA LA PRESTACIÓN DEL SERVICIO</t>
  </si>
  <si>
    <t>TOTAL COSTO VEHÍCULOS</t>
  </si>
  <si>
    <t>PLANILLA PERSONAL</t>
  </si>
  <si>
    <t>OBSERVACIONES</t>
  </si>
  <si>
    <t>%</t>
  </si>
  <si>
    <t>Remuneraciones trabajador</t>
  </si>
  <si>
    <t>Remuneración Básica</t>
  </si>
  <si>
    <t>Asignación Familiar</t>
  </si>
  <si>
    <t>si tiene hijos recibe 10% del sueldo minimo vital al mes.</t>
  </si>
  <si>
    <t>Otros pagos</t>
  </si>
  <si>
    <t>Horas Extras por Feriado</t>
  </si>
  <si>
    <t>Provisiones</t>
  </si>
  <si>
    <t>Vacaciones</t>
  </si>
  <si>
    <t>1 sueldo al año o 8,33% de la remuneracion al mes</t>
  </si>
  <si>
    <t>Gratificación</t>
  </si>
  <si>
    <t>2 sueldos al año (julio y diciembre)  o 8,33% de la remuneracion al mes</t>
  </si>
  <si>
    <t>Bonificación extraordinaria</t>
  </si>
  <si>
    <t>9% del monto de gratificación.</t>
  </si>
  <si>
    <t>CTS</t>
  </si>
  <si>
    <t>Contribuciones Sociales</t>
  </si>
  <si>
    <t>ESSALUD</t>
  </si>
  <si>
    <t>mensual 9%</t>
  </si>
  <si>
    <t>Seguro Complem. Riesgo - pensiones</t>
  </si>
  <si>
    <t>minimo 300 soles y es 0.55% del sueldo anual</t>
  </si>
  <si>
    <t>Seguro Complem. Riesgo - Salud</t>
  </si>
  <si>
    <t>minimo 300 soles y es 0,76% del sueldo anual</t>
  </si>
  <si>
    <t>seguro vida ley</t>
  </si>
  <si>
    <t>Sub-Total Planilla de Personal</t>
  </si>
  <si>
    <t>Cantidad</t>
  </si>
  <si>
    <t>PORCENTAJE DE PARTICIPACION</t>
  </si>
  <si>
    <t>OTROS GASTOS DEL PERSONAL</t>
  </si>
  <si>
    <t>Precio</t>
  </si>
  <si>
    <t>Inducción</t>
  </si>
  <si>
    <t>Capacitación</t>
  </si>
  <si>
    <t>Examnes médicos</t>
  </si>
  <si>
    <t>Beneficios anuales</t>
  </si>
  <si>
    <t>*Canasta, pavo, fiesta de fin de año.</t>
  </si>
  <si>
    <t>ANALISIS INICIAL DE DISTANCIAS</t>
  </si>
  <si>
    <t>DIST.(KM)</t>
  </si>
  <si>
    <t>UNIDADES</t>
  </si>
  <si>
    <t>TOTAL DISTANCIA</t>
  </si>
  <si>
    <t>MANTENIMIENTO VEHICULAR:</t>
  </si>
  <si>
    <t>RECORRIDO MENSUAL KM</t>
  </si>
  <si>
    <t>COSTO MENSUAL  MMTO S./</t>
  </si>
  <si>
    <t>Cant. de unidades</t>
  </si>
  <si>
    <t>mes</t>
  </si>
  <si>
    <t>TOTAL MENSUAL - MANTENIMIENTO VEHICULAR</t>
  </si>
  <si>
    <t>CAMBIO DE LLANTAS</t>
  </si>
  <si>
    <t>Nro. Llantas</t>
  </si>
  <si>
    <t>Rendimiento KM</t>
  </si>
  <si>
    <t>Total Recorrido</t>
  </si>
  <si>
    <t>Precio unit.S./</t>
  </si>
  <si>
    <t>Costo Mensual S./</t>
  </si>
  <si>
    <t>TOTAL MENSUAL - LLANTAS</t>
  </si>
  <si>
    <t>COMBUSTIBLE DIESEL</t>
  </si>
  <si>
    <t>Concepto</t>
  </si>
  <si>
    <t>TOTAL UNIDADES</t>
  </si>
  <si>
    <t>Dist. Recorrida</t>
  </si>
  <si>
    <t>Rendimiento (Km/gln)</t>
  </si>
  <si>
    <t xml:space="preserve">TOTAL GLN. </t>
  </si>
  <si>
    <t>TOTAL MENSUAL    GLN. S./</t>
  </si>
  <si>
    <t>PRECIO COMBUSITBLE</t>
  </si>
  <si>
    <t>TOTAL COMBUSTIBLE - MESUAL</t>
  </si>
  <si>
    <t>ANALISIS DE ADQUISICION E INSTALACION DE VEHICULOS, EQUIPOS Y OTROS</t>
  </si>
  <si>
    <t>Descripcion de Camiones</t>
  </si>
  <si>
    <t>CHASIS + EQUIPO</t>
  </si>
  <si>
    <t>IMPLEMENT</t>
  </si>
  <si>
    <t>TOTAL S/</t>
  </si>
  <si>
    <t>INTERES DE FINANCIAMIENTO</t>
  </si>
  <si>
    <t>VALOR RESIDUAL</t>
  </si>
  <si>
    <t>CANTIDAD DE UNIDADES</t>
  </si>
  <si>
    <t>Costo Mensual SOLES</t>
  </si>
  <si>
    <t>VALOR COMPRA</t>
  </si>
  <si>
    <t>DEPRECIACION</t>
  </si>
  <si>
    <t>TOTAL ADQUISICION - MESUAL</t>
  </si>
  <si>
    <t>SEGUROS VEHICULARES</t>
  </si>
  <si>
    <t>SEGURO MES</t>
  </si>
  <si>
    <t>(OPCIONAL)</t>
  </si>
  <si>
    <t>COSTO MENSUAL S./</t>
  </si>
  <si>
    <t>SOAT MES</t>
  </si>
  <si>
    <t>SOFTWARE DE RUTA</t>
  </si>
  <si>
    <t>IMPUESTOS</t>
  </si>
  <si>
    <t>GPS MES</t>
  </si>
  <si>
    <t>COSTO LINEA AMARILLA</t>
  </si>
  <si>
    <t>HORAS USO MES</t>
  </si>
  <si>
    <t>COSTO COMBUSTIBLE</t>
  </si>
  <si>
    <t>COSTO DEL VEHÍCULO</t>
  </si>
  <si>
    <t>Valor Dep.</t>
  </si>
  <si>
    <t>I.-  EQUIPOS/VEHICULOS</t>
  </si>
  <si>
    <t>RESUMEN EQUIPOS Y VEHÍCULOS</t>
  </si>
  <si>
    <t>COSTOS DE EQUIPOS Y VEHÍCULOS</t>
  </si>
  <si>
    <t>COSTO DE RECUPERACIÓN DEL VEHICULO</t>
  </si>
  <si>
    <t>COSTO DEL MANTENIMIENTO</t>
  </si>
  <si>
    <t>COSTO DE LAS LLANTAS</t>
  </si>
  <si>
    <t>COSTO DEL COMBUSTIBLE</t>
  </si>
  <si>
    <t>COSTO SEGUROS VEHÍCULARES</t>
  </si>
  <si>
    <t>COSTO LÍNEA AMARILLA</t>
  </si>
  <si>
    <t>DISTRIBUCIÓN POR VEHÍCULO</t>
  </si>
  <si>
    <t>Vehículo</t>
  </si>
  <si>
    <t>Costo Total</t>
  </si>
  <si>
    <t>Costo Variable</t>
  </si>
  <si>
    <t>Costo Fijo</t>
  </si>
  <si>
    <t>Costo unitario</t>
  </si>
  <si>
    <t xml:space="preserve">ESTRUCTURA DE COSTO </t>
  </si>
  <si>
    <t>TIPO DE CAMBIO</t>
  </si>
  <si>
    <t>SOLES</t>
  </si>
  <si>
    <t>DÓLARES</t>
  </si>
  <si>
    <t>COSTO</t>
  </si>
  <si>
    <t>% Total Costo</t>
  </si>
  <si>
    <t>II.- PLANILLA</t>
  </si>
  <si>
    <t>IV.- UNIFORM. e IMPL. DE SEGUR. (EPP-S)</t>
  </si>
  <si>
    <t>V.- SEGUROS / VARIOS</t>
  </si>
  <si>
    <t>VI.- ALIMENTACION Y ALOJAMIENTO</t>
  </si>
  <si>
    <t>VII.- INSUMOS</t>
  </si>
  <si>
    <t>VIII.- VIAJES EXTERNOS</t>
  </si>
  <si>
    <t>TOTAL COSTOS</t>
  </si>
  <si>
    <t>TOTAL COSTOS Y GASTOS</t>
  </si>
  <si>
    <t>VALOR DE VENTA MENSUAL SIN IGV SOLES</t>
  </si>
  <si>
    <t>VALOR TOTAL MENSUAL</t>
  </si>
  <si>
    <t>VALOR VENTA FORMULARIO DEL CLIENTE</t>
  </si>
  <si>
    <t>MESES</t>
  </si>
  <si>
    <t>TRANSPORTE EXTERNO DE RESPEL (SE COBRA POR SEPARADO)</t>
  </si>
  <si>
    <t>VALOR DE VENTA MENSUAL</t>
  </si>
  <si>
    <t>VALOR CONTRATO SIN D.F.</t>
  </si>
  <si>
    <t>VALOR CONTRATO TOTAL</t>
  </si>
  <si>
    <t>I.- VEHICULOS</t>
  </si>
  <si>
    <t xml:space="preserve">III-  EQUIPOS Y HERRAMIENTAS </t>
  </si>
  <si>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</si>
  <si>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</si>
  <si>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</si>
  <si>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</si>
  <si>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</si>
  <si>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</si>
  <si>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</si>
  <si>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</si>
  <si>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</si>
  <si>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</si>
  <si>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</si>
  <si>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</si>
  <si>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</si>
  <si>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Prec. 
Unit.</t>
  </si>
  <si>
    <t>Prec. Total</t>
  </si>
  <si>
    <t>SERVICIO DE GESTIÓN DE RESIDUOS</t>
  </si>
  <si>
    <t>RESIDUOS NO PELIGROSOS</t>
  </si>
  <si>
    <t>VIAJE</t>
  </si>
  <si>
    <t>TN</t>
  </si>
  <si>
    <t>Disposicion final de residuos en relleno sanitario autorizado</t>
  </si>
  <si>
    <t>Reaprovechamiento o comercialización de los residuos reaprovechables - Chatarra</t>
  </si>
  <si>
    <t>RESIDUOS PELIGROSOS</t>
  </si>
  <si>
    <t>Disposicion final de residuos en relleno de seguridad autorizado</t>
  </si>
  <si>
    <t>GAL</t>
  </si>
  <si>
    <t>Reaprovechamiento o comercialización de los residuos reaprovechables</t>
  </si>
  <si>
    <t>GESTION DE DTR</t>
  </si>
  <si>
    <t>MES</t>
  </si>
  <si>
    <t>Gestión de Depósito Temporal de Residuos</t>
  </si>
  <si>
    <t>COSTO DIRECTO</t>
  </si>
  <si>
    <t>GLB</t>
  </si>
  <si>
    <t>GASTOS GENERALES</t>
  </si>
  <si>
    <t>UTILIDADES</t>
  </si>
  <si>
    <t>SUB TOTAL</t>
  </si>
  <si>
    <t>IGV</t>
  </si>
  <si>
    <t>IMPORTE TOTAL</t>
  </si>
  <si>
    <t>CONDICIONES GENERALES:</t>
  </si>
  <si>
    <t>OFERTADO</t>
  </si>
  <si>
    <t>FORMA DE PAGO</t>
  </si>
  <si>
    <t>MONEDA</t>
  </si>
  <si>
    <t>ANTICIPO</t>
  </si>
  <si>
    <t>PLAZO DE EJECUCION TRABAJOS EN OBRA (DIAS)</t>
  </si>
  <si>
    <t>FIANZA DE FIEL CUMPLIMIENTO (10%)</t>
  </si>
  <si>
    <t>RETENCION POR GARANTIA (5%)</t>
  </si>
  <si>
    <t>Viaje de 10 TN Transporte para eliminación de residuos sólidos no peligrosos</t>
  </si>
  <si>
    <t>Reaprovechamiento o comercialización de los residuos reaprovechables (chatarra)</t>
  </si>
  <si>
    <t>Viaje de 10 Toneladas Transporte para eliminación de residuos sólidos no peligrosos</t>
  </si>
  <si>
    <t>Reaprovechamiento o comercialización de aceite usado</t>
  </si>
  <si>
    <t>IMPORTE SIN IGV</t>
  </si>
  <si>
    <t>COTIZADO</t>
  </si>
  <si>
    <t>30 días</t>
  </si>
  <si>
    <t>Soles</t>
  </si>
  <si>
    <t>No aplica</t>
  </si>
  <si>
    <t>15 días</t>
  </si>
  <si>
    <t>Si aplica</t>
  </si>
  <si>
    <t>Viaje de Transporte para eliminación de residuos sólidos no peligrosos o chatarra</t>
  </si>
  <si>
    <t>Viaje de 10 Toneladas Transporte para eliminación de residuos peligrosos o aceite</t>
  </si>
  <si>
    <t>Notas:</t>
  </si>
  <si>
    <t>GESTION DE SERVICIOS AMBIENTALES SAC</t>
  </si>
  <si>
    <t>Av. paseo de la republica nro. 3617Iint. 601urb. Malibu Lima - San Isidro</t>
  </si>
  <si>
    <t>Mariela Chavez Urrunaga</t>
  </si>
  <si>
    <t>Para el traslado de aceite, estos tienen que estar debidamente almacenados en cilindros cerrados con tapa y en buen estado.</t>
  </si>
  <si>
    <t>La cantidad de aceite a comercializar, estará afecto a descuento de acuerdo al porcentaje de aguas e impurezas, el cual se evidenciará a través del ensayo que emita la planta de valorización.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</si>
</sst>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  <numFmt numFmtId="168" formatCode="#,##0.0000;\-#,##0.0000"/>
    <numFmt numFmtId="169" formatCode="_-* #,##0.00\ _P_t_s_-;\-* #,##0.00\ _P_t_s_-;_-* &quot;-&quot;??\ _P_t_s_-;_-@_-"/>
    <numFmt numFmtId="170" formatCode="_-* #,##0\ _P_t_s_-;\-* #,##0\ _P_t_s_-;_-* &quot;-&quot;??\ _P_t_s_-;_-@_-"/>
    <numFmt numFmtId="171" formatCode="#,##0.000;\-#,##0.000"/>
    <numFmt numFmtId="172" formatCode="_-[$$-340A]\ * #,##0.00_-;\-[$$-340A]\ * #,##0.00_-;_-[$$-340A]\ * &quot;-&quot;??_-;_-@_-"/>
    <numFmt numFmtId="173" formatCode="_ &quot;S/.&quot;\ * #,##0.00_ ;_ &quot;S/.&quot;\ * \-#,##0.00_ ;_ &quot;S/.&quot;\ * &quot;-&quot;??_ ;_ @_ "/>
    <numFmt numFmtId="174" formatCode="0.00_)"/>
    <numFmt numFmtId="175" formatCode="_-&quot;S/&quot;* #,##0.00_-;\-&quot;S/&quot;* #,##0.00_-;_-&quot;S/&quot;* &quot;-&quot;??_-;_-@_-"/>
    <numFmt numFmtId="176" formatCode="_-* #,##0.0\ _P_t_s_-;\-* #,##0.0\ _P_t_s_-;_-* &quot;-&quot;??\ _P_t_s_-;_-@_-"/>
    <numFmt numFmtId="177" formatCode="&quot;S/.&quot;\ #,##0.00"/>
    <numFmt numFmtId="178" formatCode="0.0%"/>
    <numFmt numFmtId="179" formatCode="_-* #,##0.000\ _P_t_s_-;\-* #,##0.000\ _P_t_s_-;_-* &quot;-&quot;??\ _P_t_s_-;_-@_-"/>
    <numFmt numFmtId="180" formatCode="0\ &quot;Km.&quot;"/>
    <numFmt numFmtId="181" formatCode="#,##0.0;\-#,##0.0"/>
    <numFmt numFmtId="182" formatCode="#,##0_ ;\-#,##0\ "/>
    <numFmt numFmtId="183" formatCode="_ * #,##0_ ;_ * \-#,##0_ ;_ * &quot;-&quot;??_ ;_ @_ "/>
    <numFmt numFmtId="184" formatCode="_-* #,##0.00\ _€_-;\-* #,##0.00\ _€_-;_-* &quot;-&quot;??\ _€_-;_-@_-"/>
    <numFmt numFmtId="185" formatCode="_-[$$-340A]\ * #,##0_-;\-[$$-340A]\ * #,##0_-;_-[$$-340A]\ * &quot;-&quot;??_-;_-@_-"/>
    <numFmt numFmtId="186" formatCode="&quot;Gastos Generales         -    (&quot;\ 0.00%\ &quot;)&quot;"/>
    <numFmt numFmtId="187" formatCode="&quot;Utilidad         -    (&quot;\ 0.00%\ &quot;)&quot;"/>
    <numFmt numFmtId="188" formatCode="&quot;S/&quot;#,##0.00"/>
  </numFmts>
  <fonts count="1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b/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sz val="8"/>
      <color indexed="8"/>
      <name val="Arial MT"/>
    </font>
    <font>
      <b/>
      <sz val="14"/>
      <color indexed="8"/>
      <name val="Arial MT"/>
    </font>
    <font>
      <sz val="10"/>
      <color indexed="8"/>
      <name val="Arial MT"/>
    </font>
    <font>
      <sz val="10"/>
      <name val="Arial"/>
      <family val="2"/>
    </font>
    <font>
      <b/>
      <sz val="12"/>
      <color indexed="8"/>
      <name val="Arial MT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2"/>
      <color indexed="8"/>
      <name val="Arial"/>
      <family val="2"/>
    </font>
    <font>
      <sz val="10"/>
      <color theme="0"/>
      <name val="Arial MT"/>
    </font>
    <font>
      <b/>
      <sz val="8"/>
      <color indexed="8"/>
      <name val="Arial MT"/>
    </font>
    <font>
      <sz val="10"/>
      <name val="Arial MT"/>
    </font>
    <font>
      <sz val="10"/>
      <color theme="0"/>
      <name val="Arial"/>
      <family val="2"/>
    </font>
    <font>
      <b/>
      <sz val="12"/>
      <color indexed="81"/>
      <name val="Arial"/>
      <family val="2"/>
    </font>
    <font>
      <sz val="8"/>
      <color indexed="81"/>
      <name val="Tahoma"/>
      <family val="2"/>
    </font>
    <font>
      <sz val="10"/>
      <color indexed="8"/>
      <name val="Arial"/>
      <family val="2"/>
    </font>
    <font>
      <b/>
      <sz val="10"/>
      <color theme="0"/>
      <name val="Arial MT"/>
    </font>
    <font>
      <sz val="11"/>
      <color indexed="8"/>
      <name val="Arial MT"/>
    </font>
    <font>
      <sz val="12"/>
      <color theme="0"/>
      <name val="Arial MT"/>
    </font>
    <font>
      <b/>
      <sz val="10"/>
      <color theme="0"/>
      <name val="Calibri"/>
      <family val="2"/>
      <scheme val="minor"/>
    </font>
    <font>
      <sz val="8"/>
      <color theme="0"/>
      <name val="Arial MT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indexed="8"/>
      <name val="Arial MT"/>
    </font>
    <font>
      <b/>
      <sz val="16"/>
      <color theme="0"/>
      <name val="Calibri"/>
      <family val="2"/>
      <scheme val="minor"/>
    </font>
    <font>
      <b/>
      <sz val="12"/>
      <name val="Arial MT"/>
      <family val="2"/>
    </font>
    <font>
      <sz val="8"/>
      <color theme="0"/>
      <name val="Calibri"/>
      <family val="2"/>
      <scheme val="minor"/>
    </font>
    <font>
      <sz val="8"/>
      <name val="Arial MT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indexed="8"/>
      <name val="Arial MT"/>
    </font>
    <font>
      <b/>
      <sz val="11"/>
      <color theme="0"/>
      <name val="Arial"/>
      <family val="2"/>
    </font>
    <font>
      <b/>
      <sz val="6"/>
      <color theme="0"/>
      <name val="Arial"/>
      <family val="2"/>
    </font>
    <font>
      <sz val="6"/>
      <name val="Arial"/>
      <family val="2"/>
    </font>
    <font>
      <b/>
      <sz val="16"/>
      <color indexed="8"/>
      <name val="Arial MT"/>
    </font>
    <font>
      <b/>
      <sz val="8"/>
      <color theme="0"/>
      <name val="Tahoma"/>
      <family val="2"/>
    </font>
    <font>
      <sz val="9"/>
      <name val="Arial"/>
      <family val="2"/>
    </font>
    <font>
      <sz val="8"/>
      <name val="Tahoma"/>
      <family val="2"/>
    </font>
    <font>
      <sz val="9"/>
      <color indexed="8"/>
      <name val="Arial MT"/>
    </font>
    <font>
      <b/>
      <sz val="10"/>
      <color theme="0"/>
      <name val="Cambria"/>
      <family val="1"/>
      <scheme val="major"/>
    </font>
    <font>
      <sz val="11"/>
      <color theme="0"/>
      <name val="Arial MT"/>
    </font>
    <font>
      <b/>
      <sz val="8"/>
      <color theme="0"/>
      <name val="Calibri"/>
      <family val="2"/>
      <scheme val="minor"/>
    </font>
    <font>
      <b/>
      <sz val="8"/>
      <color theme="0"/>
      <name val="Arial MT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rgb="FF00B050"/>
      <name val="Arial"/>
      <family val="2"/>
    </font>
    <font>
      <b/>
      <sz val="12"/>
      <color rgb="FF00B05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1"/>
      <name val="Arial"/>
      <family val="2"/>
    </font>
    <font>
      <sz val="11"/>
      <color indexed="8"/>
      <name val="Arial"/>
      <family val="2"/>
    </font>
    <font>
      <sz val="8"/>
      <color rgb="FF00B050"/>
      <name val="Arial"/>
      <family val="2"/>
    </font>
    <font>
      <sz val="14"/>
      <color indexed="8"/>
      <name val="Arial"/>
      <family val="2"/>
    </font>
    <font>
      <b/>
      <u/>
      <sz val="10"/>
      <name val="Arial"/>
      <family val="2"/>
    </font>
    <font>
      <b/>
      <sz val="36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i/>
      <sz val="11"/>
      <name val="Arial"/>
      <family val="2"/>
    </font>
    <font>
      <b/>
      <u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6"/>
      <color theme="0"/>
      <name val="Arial"/>
      <family val="2"/>
    </font>
    <font>
      <b/>
      <u/>
      <sz val="16"/>
      <color theme="0"/>
      <name val="Arial"/>
      <family val="2"/>
    </font>
    <font>
      <sz val="12"/>
      <color rgb="FF000000"/>
      <name val="Arial"/>
      <family val="2"/>
    </font>
    <font>
      <sz val="14"/>
      <name val="Arial"/>
      <family val="2"/>
    </font>
    <font>
      <sz val="10"/>
      <name val="Helv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sz val="14"/>
      <color theme="1"/>
      <name val="Arial"/>
      <family val="2"/>
    </font>
    <font>
      <sz val="18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b/>
      <u/>
      <sz val="14"/>
      <color theme="0"/>
      <name val="Arial"/>
      <family val="2"/>
    </font>
    <font>
      <sz val="8"/>
      <color indexed="56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2"/>
      <color theme="1"/>
      <name val="Calibri"/>
      <family val="2"/>
      <scheme val="minor"/>
    </font>
    <font>
      <sz val="16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D000D"/>
        <bgColor indexed="64"/>
      </patternFill>
    </fill>
    <fill>
      <patternFill patternType="solid">
        <fgColor theme="3"/>
        <bgColor indexed="9"/>
      </patternFill>
    </fill>
    <fill>
      <patternFill patternType="solid">
        <fgColor rgb="FFFFC000"/>
        <bgColor indexed="9"/>
      </patternFill>
    </fill>
    <fill>
      <patternFill patternType="solid">
        <fgColor rgb="FF92D050"/>
        <bgColor indexed="9"/>
      </patternFill>
    </fill>
    <fill>
      <patternFill patternType="solid">
        <fgColor rgb="FF00B050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29327B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2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9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39" fontId="46" fillId="0" borderId="0"/>
    <xf numFmtId="39" fontId="46" fillId="0" borderId="0"/>
    <xf numFmtId="0" fontId="49" fillId="0" borderId="0"/>
    <xf numFmtId="0" fontId="51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39" fontId="46" fillId="0" borderId="0"/>
    <xf numFmtId="169" fontId="19" fillId="0" borderId="0" applyFont="0" applyFill="0" applyBorder="0" applyAlignment="0" applyProtection="0"/>
    <xf numFmtId="165" fontId="46" fillId="0" borderId="0" applyFont="0" applyFill="0" applyBorder="0" applyAlignment="0" applyProtection="0"/>
    <xf numFmtId="175" fontId="19" fillId="0" borderId="0" applyFont="0" applyFill="0" applyBorder="0" applyAlignment="0" applyProtection="0"/>
    <xf numFmtId="0" fontId="1" fillId="0" borderId="0"/>
    <xf numFmtId="39" fontId="46" fillId="0" borderId="0"/>
    <xf numFmtId="9" fontId="1" fillId="0" borderId="0" applyFont="0" applyFill="0" applyBorder="0" applyAlignment="0" applyProtection="0"/>
    <xf numFmtId="0" fontId="105" fillId="0" borderId="0" applyNumberFormat="0" applyFill="0" applyBorder="0" applyAlignment="0" applyProtection="0"/>
  </cellStyleXfs>
  <cellXfs count="869">
    <xf numFmtId="0" fontId="0" fillId="0" borderId="0" xfId="0"/>
    <xf numFmtId="39" fontId="47" fillId="0" borderId="0" xfId="216" applyFont="1" applyAlignment="1">
      <alignment horizontal="centerContinuous"/>
    </xf>
    <xf numFmtId="168" fontId="47" fillId="0" borderId="0" xfId="216" applyNumberFormat="1" applyFont="1" applyAlignment="1">
      <alignment horizontal="centerContinuous"/>
    </xf>
    <xf numFmtId="39" fontId="46" fillId="0" borderId="0" xfId="216" applyAlignment="1">
      <alignment horizontal="centerContinuous"/>
    </xf>
    <xf numFmtId="39" fontId="46" fillId="0" borderId="0" xfId="216"/>
    <xf numFmtId="39" fontId="48" fillId="0" borderId="0" xfId="217" applyFont="1" applyBorder="1"/>
    <xf numFmtId="0" fontId="49" fillId="0" borderId="0" xfId="218"/>
    <xf numFmtId="39" fontId="50" fillId="0" borderId="0" xfId="216" applyFont="1" applyAlignment="1">
      <alignment horizontal="centerContinuous"/>
    </xf>
    <xf numFmtId="168" fontId="46" fillId="0" borderId="0" xfId="216" applyNumberFormat="1" applyAlignment="1">
      <alignment horizontal="centerContinuous"/>
    </xf>
    <xf numFmtId="168" fontId="46" fillId="0" borderId="0" xfId="216" applyNumberFormat="1"/>
    <xf numFmtId="39" fontId="51" fillId="0" borderId="0" xfId="219" applyNumberFormat="1" applyAlignment="1" applyProtection="1"/>
    <xf numFmtId="39" fontId="50" fillId="0" borderId="0" xfId="216" applyFont="1"/>
    <xf numFmtId="9" fontId="52" fillId="0" borderId="0" xfId="220" applyFont="1"/>
    <xf numFmtId="168" fontId="52" fillId="0" borderId="0" xfId="220" applyNumberFormat="1" applyFont="1"/>
    <xf numFmtId="39" fontId="53" fillId="0" borderId="0" xfId="221" applyFont="1"/>
    <xf numFmtId="168" fontId="46" fillId="0" borderId="0" xfId="216" applyNumberFormat="1" applyFont="1"/>
    <xf numFmtId="39" fontId="54" fillId="35" borderId="25" xfId="216" applyFont="1" applyFill="1" applyBorder="1" applyAlignment="1">
      <alignment horizontal="center"/>
    </xf>
    <xf numFmtId="39" fontId="54" fillId="35" borderId="26" xfId="216" applyFont="1" applyFill="1" applyBorder="1" applyAlignment="1">
      <alignment horizontal="center"/>
    </xf>
    <xf numFmtId="168" fontId="54" fillId="35" borderId="26" xfId="216" applyNumberFormat="1" applyFont="1" applyFill="1" applyBorder="1" applyAlignment="1">
      <alignment horizontal="center"/>
    </xf>
    <xf numFmtId="39" fontId="54" fillId="35" borderId="30" xfId="216" applyFont="1" applyFill="1" applyBorder="1" applyAlignment="1">
      <alignment horizontal="centerContinuous"/>
    </xf>
    <xf numFmtId="39" fontId="54" fillId="35" borderId="31" xfId="216" applyFont="1" applyFill="1" applyBorder="1" applyAlignment="1">
      <alignment horizontal="center"/>
    </xf>
    <xf numFmtId="39" fontId="54" fillId="35" borderId="32" xfId="216" applyFont="1" applyFill="1" applyBorder="1" applyAlignment="1">
      <alignment horizontal="center"/>
    </xf>
    <xf numFmtId="168" fontId="54" fillId="35" borderId="32" xfId="216" applyNumberFormat="1" applyFont="1" applyFill="1" applyBorder="1" applyAlignment="1">
      <alignment horizontal="center"/>
    </xf>
    <xf numFmtId="168" fontId="49" fillId="0" borderId="0" xfId="218" applyNumberFormat="1"/>
    <xf numFmtId="0" fontId="49" fillId="33" borderId="0" xfId="218" applyFill="1"/>
    <xf numFmtId="39" fontId="52" fillId="36" borderId="15" xfId="216" applyFont="1" applyFill="1" applyBorder="1" applyAlignment="1"/>
    <xf numFmtId="39" fontId="52" fillId="36" borderId="18" xfId="216" applyFont="1" applyFill="1" applyBorder="1"/>
    <xf numFmtId="168" fontId="52" fillId="36" borderId="18" xfId="216" applyNumberFormat="1" applyFont="1" applyFill="1" applyBorder="1"/>
    <xf numFmtId="39" fontId="52" fillId="36" borderId="18" xfId="216" applyFont="1" applyFill="1" applyBorder="1" applyAlignment="1">
      <alignment horizontal="center"/>
    </xf>
    <xf numFmtId="39" fontId="52" fillId="36" borderId="16" xfId="216" applyFont="1" applyFill="1" applyBorder="1"/>
    <xf numFmtId="39" fontId="52" fillId="0" borderId="33" xfId="216" applyFont="1" applyFill="1" applyBorder="1" applyAlignment="1"/>
    <xf numFmtId="39" fontId="48" fillId="0" borderId="0" xfId="216" applyFont="1" applyFill="1" applyBorder="1"/>
    <xf numFmtId="39" fontId="55" fillId="0" borderId="0" xfId="216" applyFont="1" applyBorder="1" applyAlignment="1">
      <alignment horizontal="center"/>
    </xf>
    <xf numFmtId="168" fontId="48" fillId="0" borderId="0" xfId="216" applyNumberFormat="1" applyFont="1" applyFill="1" applyBorder="1"/>
    <xf numFmtId="39" fontId="48" fillId="0" borderId="0" xfId="216" applyFont="1" applyBorder="1"/>
    <xf numFmtId="39" fontId="48" fillId="33" borderId="34" xfId="217" applyFont="1" applyFill="1" applyBorder="1" applyProtection="1">
      <protection locked="0"/>
    </xf>
    <xf numFmtId="2" fontId="56" fillId="33" borderId="34" xfId="217" applyNumberFormat="1" applyFont="1" applyFill="1" applyBorder="1" applyAlignment="1">
      <alignment horizontal="right" vertical="center"/>
    </xf>
    <xf numFmtId="39" fontId="48" fillId="33" borderId="34" xfId="216" applyFont="1" applyFill="1" applyBorder="1" applyAlignment="1">
      <alignment horizontal="center"/>
    </xf>
    <xf numFmtId="168" fontId="56" fillId="33" borderId="34" xfId="222" applyNumberFormat="1" applyFont="1" applyFill="1" applyBorder="1" applyProtection="1">
      <protection locked="0"/>
    </xf>
    <xf numFmtId="170" fontId="48" fillId="33" borderId="34" xfId="222" applyNumberFormat="1" applyFont="1" applyFill="1" applyBorder="1" applyProtection="1">
      <protection locked="0"/>
    </xf>
    <xf numFmtId="39" fontId="48" fillId="33" borderId="34" xfId="217" applyFont="1" applyFill="1" applyBorder="1" applyAlignment="1">
      <alignment horizontal="center"/>
    </xf>
    <xf numFmtId="170" fontId="56" fillId="33" borderId="34" xfId="222" applyNumberFormat="1" applyFont="1" applyFill="1" applyBorder="1"/>
    <xf numFmtId="39" fontId="48" fillId="37" borderId="11" xfId="217" applyFont="1" applyFill="1" applyBorder="1"/>
    <xf numFmtId="39" fontId="52" fillId="37" borderId="35" xfId="217" applyFont="1" applyFill="1" applyBorder="1" applyAlignment="1">
      <alignment horizontal="center"/>
    </xf>
    <xf numFmtId="39" fontId="48" fillId="37" borderId="12" xfId="217" applyFont="1" applyFill="1" applyBorder="1"/>
    <xf numFmtId="39" fontId="46" fillId="37" borderId="12" xfId="216" applyFill="1" applyBorder="1"/>
    <xf numFmtId="39" fontId="46" fillId="37" borderId="13" xfId="216" applyFill="1" applyBorder="1"/>
    <xf numFmtId="0" fontId="57" fillId="33" borderId="0" xfId="218" applyFont="1" applyFill="1" applyAlignment="1">
      <alignment wrapText="1"/>
    </xf>
    <xf numFmtId="39" fontId="48" fillId="37" borderId="14" xfId="217" applyFont="1" applyFill="1" applyBorder="1"/>
    <xf numFmtId="39" fontId="52" fillId="37" borderId="0" xfId="217" applyFont="1" applyFill="1" applyBorder="1" applyAlignment="1">
      <alignment horizontal="center"/>
    </xf>
    <xf numFmtId="39" fontId="48" fillId="37" borderId="0" xfId="217" applyFont="1" applyFill="1" applyBorder="1"/>
    <xf numFmtId="39" fontId="46" fillId="37" borderId="0" xfId="216" applyFill="1" applyBorder="1"/>
    <xf numFmtId="39" fontId="46" fillId="37" borderId="10" xfId="216" applyFill="1" applyBorder="1"/>
    <xf numFmtId="39" fontId="46" fillId="0" borderId="0" xfId="216" applyFont="1"/>
    <xf numFmtId="9" fontId="48" fillId="37" borderId="14" xfId="220" applyFont="1" applyFill="1" applyBorder="1"/>
    <xf numFmtId="171" fontId="48" fillId="37" borderId="0" xfId="217" applyNumberFormat="1" applyFont="1" applyFill="1" applyBorder="1"/>
    <xf numFmtId="172" fontId="52" fillId="37" borderId="36" xfId="217" applyNumberFormat="1" applyFont="1" applyFill="1" applyBorder="1"/>
    <xf numFmtId="173" fontId="48" fillId="37" borderId="0" xfId="217" applyNumberFormat="1" applyFont="1" applyFill="1" applyBorder="1"/>
    <xf numFmtId="39" fontId="54" fillId="38" borderId="34" xfId="216" applyFont="1" applyFill="1" applyBorder="1" applyAlignment="1">
      <alignment horizontal="center"/>
    </xf>
    <xf numFmtId="172" fontId="54" fillId="38" borderId="34" xfId="217" applyNumberFormat="1" applyFont="1" applyFill="1" applyBorder="1"/>
    <xf numFmtId="168" fontId="54" fillId="38" borderId="34" xfId="222" applyNumberFormat="1" applyFont="1" applyFill="1" applyBorder="1"/>
    <xf numFmtId="39" fontId="54" fillId="38" borderId="34" xfId="217" applyFont="1" applyFill="1" applyBorder="1"/>
    <xf numFmtId="170" fontId="54" fillId="38" borderId="37" xfId="222" applyNumberFormat="1" applyFont="1" applyFill="1" applyBorder="1"/>
    <xf numFmtId="39" fontId="52" fillId="0" borderId="0" xfId="217" applyFont="1" applyBorder="1"/>
    <xf numFmtId="39" fontId="55" fillId="0" borderId="0" xfId="216" applyFont="1"/>
    <xf numFmtId="43" fontId="49" fillId="0" borderId="0" xfId="218" applyNumberFormat="1"/>
    <xf numFmtId="168" fontId="46" fillId="0" borderId="0" xfId="222" applyNumberFormat="1" applyFont="1"/>
    <xf numFmtId="0" fontId="38" fillId="0" borderId="0" xfId="218" applyFont="1"/>
    <xf numFmtId="39" fontId="50" fillId="0" borderId="0" xfId="221" applyFont="1" applyAlignment="1">
      <alignment horizontal="centerContinuous"/>
    </xf>
    <xf numFmtId="39" fontId="46" fillId="0" borderId="0" xfId="221" applyAlignment="1">
      <alignment horizontal="centerContinuous"/>
    </xf>
    <xf numFmtId="39" fontId="46" fillId="0" borderId="0" xfId="221"/>
    <xf numFmtId="39" fontId="60" fillId="0" borderId="0" xfId="221" applyFont="1" applyFill="1" applyAlignment="1"/>
    <xf numFmtId="39" fontId="48" fillId="0" borderId="0" xfId="221" applyFont="1"/>
    <xf numFmtId="39" fontId="60" fillId="0" borderId="0" xfId="221" applyFont="1" applyAlignment="1"/>
    <xf numFmtId="39" fontId="48" fillId="0" borderId="0" xfId="216" applyFont="1" applyAlignment="1"/>
    <xf numFmtId="39" fontId="50" fillId="0" borderId="0" xfId="221" applyFont="1"/>
    <xf numFmtId="39" fontId="46" fillId="0" borderId="0" xfId="221" applyFont="1" applyFill="1" applyBorder="1" applyAlignment="1">
      <alignment horizontal="center"/>
    </xf>
    <xf numFmtId="39" fontId="55" fillId="0" borderId="0" xfId="221" applyFont="1" applyAlignment="1">
      <alignment horizontal="center"/>
    </xf>
    <xf numFmtId="39" fontId="61" fillId="35" borderId="27" xfId="221" applyFont="1" applyFill="1" applyBorder="1" applyAlignment="1"/>
    <xf numFmtId="39" fontId="61" fillId="35" borderId="26" xfId="221" applyFont="1" applyFill="1" applyBorder="1" applyAlignment="1">
      <alignment horizontal="center"/>
    </xf>
    <xf numFmtId="39" fontId="61" fillId="35" borderId="39" xfId="221" applyFont="1" applyFill="1" applyBorder="1" applyAlignment="1">
      <alignment horizontal="center"/>
    </xf>
    <xf numFmtId="39" fontId="61" fillId="35" borderId="30" xfId="221" applyFont="1" applyFill="1" applyBorder="1" applyAlignment="1">
      <alignment horizontal="centerContinuous"/>
    </xf>
    <xf numFmtId="39" fontId="61" fillId="35" borderId="27" xfId="221" applyFont="1" applyFill="1" applyBorder="1" applyAlignment="1">
      <alignment horizontal="centerContinuous"/>
    </xf>
    <xf numFmtId="39" fontId="61" fillId="35" borderId="32" xfId="221" applyFont="1" applyFill="1" applyBorder="1" applyAlignment="1">
      <alignment horizontal="center"/>
    </xf>
    <xf numFmtId="39" fontId="61" fillId="35" borderId="40" xfId="221" applyFont="1" applyFill="1" applyBorder="1" applyAlignment="1">
      <alignment horizontal="center"/>
    </xf>
    <xf numFmtId="39" fontId="61" fillId="35" borderId="33" xfId="221" applyFont="1" applyFill="1" applyBorder="1" applyAlignment="1">
      <alignment horizontal="center"/>
    </xf>
    <xf numFmtId="39" fontId="61" fillId="35" borderId="41" xfId="221" applyFont="1" applyFill="1" applyBorder="1" applyAlignment="1">
      <alignment horizontal="center"/>
    </xf>
    <xf numFmtId="39" fontId="61" fillId="35" borderId="42" xfId="221" applyFont="1" applyFill="1" applyBorder="1" applyAlignment="1">
      <alignment horizontal="center"/>
    </xf>
    <xf numFmtId="37" fontId="62" fillId="0" borderId="0" xfId="216" applyNumberFormat="1" applyFont="1"/>
    <xf numFmtId="39" fontId="62" fillId="0" borderId="0" xfId="216" applyFont="1"/>
    <xf numFmtId="39" fontId="52" fillId="0" borderId="27" xfId="221" applyFont="1" applyBorder="1" applyAlignment="1"/>
    <xf numFmtId="39" fontId="48" fillId="0" borderId="43" xfId="221" applyFont="1" applyBorder="1" applyAlignment="1">
      <alignment horizontal="center"/>
    </xf>
    <xf numFmtId="0" fontId="48" fillId="0" borderId="39" xfId="223" applyNumberFormat="1" applyFont="1" applyBorder="1" applyAlignment="1">
      <alignment horizontal="center"/>
    </xf>
    <xf numFmtId="165" fontId="52" fillId="0" borderId="34" xfId="223" applyFont="1" applyBorder="1"/>
    <xf numFmtId="170" fontId="48" fillId="0" borderId="34" xfId="222" applyNumberFormat="1" applyFont="1" applyFill="1" applyBorder="1" applyProtection="1">
      <protection locked="0"/>
    </xf>
    <xf numFmtId="170" fontId="48" fillId="0" borderId="34" xfId="222" applyNumberFormat="1" applyFont="1" applyFill="1" applyBorder="1" applyAlignment="1" applyProtection="1">
      <alignment horizontal="center"/>
      <protection locked="0"/>
    </xf>
    <xf numFmtId="170" fontId="48" fillId="0" borderId="34" xfId="222" applyNumberFormat="1" applyFont="1" applyFill="1" applyBorder="1"/>
    <xf numFmtId="39" fontId="46" fillId="0" borderId="0" xfId="221" applyAlignment="1">
      <alignment horizontal="left" indent="1"/>
    </xf>
    <xf numFmtId="170" fontId="48" fillId="0" borderId="44" xfId="222" applyNumberFormat="1" applyFont="1" applyFill="1" applyBorder="1" applyProtection="1">
      <protection locked="0"/>
    </xf>
    <xf numFmtId="170" fontId="48" fillId="0" borderId="45" xfId="222" applyNumberFormat="1" applyFont="1" applyFill="1" applyBorder="1" applyAlignment="1" applyProtection="1">
      <alignment horizontal="center"/>
      <protection locked="0"/>
    </xf>
    <xf numFmtId="170" fontId="52" fillId="36" borderId="37" xfId="222" applyNumberFormat="1" applyFont="1" applyFill="1" applyBorder="1"/>
    <xf numFmtId="39" fontId="46" fillId="0" borderId="0" xfId="221" applyFont="1" applyAlignment="1">
      <alignment horizontal="left" indent="1"/>
    </xf>
    <xf numFmtId="170" fontId="52" fillId="0" borderId="42" xfId="222" applyNumberFormat="1" applyFont="1" applyFill="1" applyBorder="1" applyAlignment="1"/>
    <xf numFmtId="170" fontId="48" fillId="0" borderId="47" xfId="222" applyNumberFormat="1" applyFont="1" applyFill="1" applyBorder="1" applyAlignment="1">
      <alignment horizontal="center"/>
    </xf>
    <xf numFmtId="170" fontId="46" fillId="0" borderId="45" xfId="222" applyNumberFormat="1" applyFont="1" applyFill="1" applyBorder="1" applyAlignment="1">
      <alignment horizontal="center"/>
    </xf>
    <xf numFmtId="170" fontId="48" fillId="0" borderId="48" xfId="222" applyNumberFormat="1" applyFont="1" applyFill="1" applyBorder="1" applyAlignment="1">
      <alignment horizontal="center"/>
    </xf>
    <xf numFmtId="170" fontId="48" fillId="0" borderId="41" xfId="222" applyNumberFormat="1" applyFont="1" applyFill="1" applyBorder="1" applyAlignment="1">
      <alignment horizontal="center"/>
    </xf>
    <xf numFmtId="170" fontId="52" fillId="0" borderId="42" xfId="222" applyNumberFormat="1" applyFont="1" applyFill="1" applyBorder="1"/>
    <xf numFmtId="170" fontId="48" fillId="0" borderId="48" xfId="222" applyNumberFormat="1" applyFont="1" applyFill="1" applyBorder="1" applyProtection="1">
      <protection locked="0"/>
    </xf>
    <xf numFmtId="170" fontId="48" fillId="0" borderId="42" xfId="222" applyNumberFormat="1" applyFont="1" applyFill="1" applyBorder="1" applyProtection="1">
      <protection locked="0"/>
    </xf>
    <xf numFmtId="170" fontId="48" fillId="0" borderId="48" xfId="222" applyNumberFormat="1" applyFont="1" applyFill="1" applyBorder="1" applyAlignment="1" applyProtection="1">
      <alignment horizontal="center"/>
      <protection locked="0"/>
    </xf>
    <xf numFmtId="170" fontId="48" fillId="0" borderId="48" xfId="222" applyNumberFormat="1" applyFont="1" applyFill="1" applyBorder="1"/>
    <xf numFmtId="170" fontId="48" fillId="0" borderId="45" xfId="222" applyNumberFormat="1" applyFont="1" applyFill="1" applyBorder="1" applyAlignment="1">
      <alignment horizontal="center"/>
    </xf>
    <xf numFmtId="170" fontId="48" fillId="0" borderId="42" xfId="222" applyNumberFormat="1" applyFont="1" applyFill="1" applyBorder="1"/>
    <xf numFmtId="170" fontId="52" fillId="36" borderId="29" xfId="222" applyNumberFormat="1" applyFont="1" applyFill="1" applyBorder="1"/>
    <xf numFmtId="39" fontId="48" fillId="0" borderId="0" xfId="216" applyFont="1"/>
    <xf numFmtId="39" fontId="64" fillId="35" borderId="25" xfId="216" applyFont="1" applyFill="1" applyBorder="1" applyAlignment="1">
      <alignment horizontal="center"/>
    </xf>
    <xf numFmtId="39" fontId="64" fillId="35" borderId="27" xfId="216" applyFont="1" applyFill="1" applyBorder="1" applyAlignment="1">
      <alignment horizontal="center"/>
    </xf>
    <xf numFmtId="39" fontId="64" fillId="35" borderId="26" xfId="216" applyFont="1" applyFill="1" applyBorder="1" applyAlignment="1">
      <alignment horizontal="center"/>
    </xf>
    <xf numFmtId="39" fontId="64" fillId="35" borderId="39" xfId="216" applyFont="1" applyFill="1" applyBorder="1" applyAlignment="1">
      <alignment horizontal="left"/>
    </xf>
    <xf numFmtId="39" fontId="64" fillId="35" borderId="30" xfId="216" applyFont="1" applyFill="1" applyBorder="1" applyAlignment="1">
      <alignment horizontal="centerContinuous"/>
    </xf>
    <xf numFmtId="39" fontId="64" fillId="35" borderId="31" xfId="216" applyFont="1" applyFill="1" applyBorder="1" applyAlignment="1">
      <alignment horizontal="center"/>
    </xf>
    <xf numFmtId="39" fontId="64" fillId="35" borderId="32" xfId="216" applyFont="1" applyFill="1" applyBorder="1" applyAlignment="1">
      <alignment horizontal="center"/>
    </xf>
    <xf numFmtId="39" fontId="64" fillId="35" borderId="40" xfId="216" applyFont="1" applyFill="1" applyBorder="1" applyAlignment="1">
      <alignment horizontal="center"/>
    </xf>
    <xf numFmtId="39" fontId="64" fillId="35" borderId="33" xfId="216" applyFont="1" applyFill="1" applyBorder="1" applyAlignment="1">
      <alignment horizontal="center"/>
    </xf>
    <xf numFmtId="39" fontId="64" fillId="35" borderId="49" xfId="216" applyFont="1" applyFill="1" applyBorder="1" applyAlignment="1">
      <alignment horizontal="center"/>
    </xf>
    <xf numFmtId="39" fontId="46" fillId="33" borderId="0" xfId="216" applyFill="1"/>
    <xf numFmtId="39" fontId="48" fillId="33" borderId="34" xfId="216" applyFont="1" applyFill="1" applyBorder="1" applyAlignment="1" applyProtection="1">
      <alignment horizontal="center"/>
      <protection locked="0"/>
    </xf>
    <xf numFmtId="3" fontId="48" fillId="33" borderId="28" xfId="217" applyNumberFormat="1" applyFont="1" applyFill="1" applyBorder="1" applyAlignment="1" applyProtection="1">
      <protection locked="0"/>
    </xf>
    <xf numFmtId="3" fontId="48" fillId="33" borderId="34" xfId="217" applyNumberFormat="1" applyFont="1" applyFill="1" applyBorder="1" applyAlignment="1" applyProtection="1">
      <alignment horizontal="center"/>
      <protection locked="0"/>
    </xf>
    <xf numFmtId="170" fontId="48" fillId="33" borderId="34" xfId="222" applyNumberFormat="1" applyFont="1" applyFill="1" applyBorder="1"/>
    <xf numFmtId="39" fontId="53" fillId="33" borderId="0" xfId="221" applyFont="1" applyFill="1"/>
    <xf numFmtId="39" fontId="48" fillId="36" borderId="34" xfId="217" applyFont="1" applyFill="1" applyBorder="1" applyProtection="1">
      <protection locked="0"/>
    </xf>
    <xf numFmtId="39" fontId="48" fillId="36" borderId="34" xfId="216" applyFont="1" applyFill="1" applyBorder="1" applyAlignment="1" applyProtection="1">
      <alignment horizontal="center"/>
      <protection locked="0"/>
    </xf>
    <xf numFmtId="3" fontId="48" fillId="36" borderId="28" xfId="217" applyNumberFormat="1" applyFont="1" applyFill="1" applyBorder="1" applyAlignment="1" applyProtection="1">
      <protection locked="0"/>
    </xf>
    <xf numFmtId="3" fontId="48" fillId="36" borderId="34" xfId="217" applyNumberFormat="1" applyFont="1" applyFill="1" applyBorder="1" applyAlignment="1" applyProtection="1">
      <alignment horizontal="center"/>
      <protection locked="0"/>
    </xf>
    <xf numFmtId="170" fontId="48" fillId="36" borderId="34" xfId="222" applyNumberFormat="1" applyFont="1" applyFill="1" applyBorder="1"/>
    <xf numFmtId="39" fontId="65" fillId="33" borderId="0" xfId="216" applyFont="1" applyFill="1"/>
    <xf numFmtId="39" fontId="43" fillId="33" borderId="0" xfId="221" applyFont="1" applyFill="1"/>
    <xf numFmtId="39" fontId="66" fillId="38" borderId="34" xfId="216" applyFont="1" applyFill="1" applyBorder="1" applyAlignment="1">
      <alignment horizontal="center"/>
    </xf>
    <xf numFmtId="39" fontId="67" fillId="38" borderId="34" xfId="216" applyFont="1" applyFill="1" applyBorder="1" applyAlignment="1">
      <alignment horizontal="center"/>
    </xf>
    <xf numFmtId="39" fontId="67" fillId="38" borderId="34" xfId="217" applyFont="1" applyFill="1" applyBorder="1"/>
    <xf numFmtId="3" fontId="66" fillId="38" borderId="34" xfId="216" applyNumberFormat="1" applyFont="1" applyFill="1" applyBorder="1"/>
    <xf numFmtId="37" fontId="62" fillId="33" borderId="0" xfId="216" applyNumberFormat="1" applyFont="1" applyFill="1"/>
    <xf numFmtId="39" fontId="62" fillId="33" borderId="0" xfId="216" applyFont="1" applyFill="1" applyBorder="1"/>
    <xf numFmtId="39" fontId="52" fillId="0" borderId="0" xfId="216" applyFont="1" applyAlignment="1">
      <alignment horizontal="right"/>
    </xf>
    <xf numFmtId="39" fontId="52" fillId="0" borderId="0" xfId="216" applyFont="1" applyFill="1"/>
    <xf numFmtId="39" fontId="48" fillId="0" borderId="0" xfId="216" applyFont="1" applyFill="1"/>
    <xf numFmtId="39" fontId="52" fillId="0" borderId="0" xfId="216" applyFont="1"/>
    <xf numFmtId="174" fontId="48" fillId="0" borderId="0" xfId="216" applyNumberFormat="1" applyFont="1"/>
    <xf numFmtId="39" fontId="68" fillId="35" borderId="0" xfId="216" applyFont="1" applyFill="1" applyBorder="1" applyAlignment="1">
      <alignment horizontal="center"/>
    </xf>
    <xf numFmtId="39" fontId="68" fillId="35" borderId="51" xfId="216" applyFont="1" applyFill="1" applyBorder="1" applyAlignment="1">
      <alignment vertical="center"/>
    </xf>
    <xf numFmtId="39" fontId="68" fillId="35" borderId="0" xfId="216" applyFont="1" applyFill="1" applyBorder="1" applyAlignment="1">
      <alignment horizontal="center" vertical="center"/>
    </xf>
    <xf numFmtId="39" fontId="68" fillId="35" borderId="38" xfId="216" applyFont="1" applyFill="1" applyBorder="1" applyAlignment="1">
      <alignment vertical="center"/>
    </xf>
    <xf numFmtId="39" fontId="68" fillId="35" borderId="51" xfId="216" applyFont="1" applyFill="1" applyBorder="1" applyAlignment="1">
      <alignment horizontal="center" vertical="center"/>
    </xf>
    <xf numFmtId="39" fontId="68" fillId="35" borderId="33" xfId="216" applyFont="1" applyFill="1" applyBorder="1" applyAlignment="1">
      <alignment horizontal="center"/>
    </xf>
    <xf numFmtId="39" fontId="68" fillId="35" borderId="34" xfId="216" applyFont="1" applyFill="1" applyBorder="1" applyAlignment="1">
      <alignment horizontal="center" vertical="center" wrapText="1"/>
    </xf>
    <xf numFmtId="39" fontId="68" fillId="35" borderId="49" xfId="216" applyFont="1" applyFill="1" applyBorder="1" applyAlignment="1">
      <alignment horizontal="center" vertical="center" wrapText="1"/>
    </xf>
    <xf numFmtId="39" fontId="68" fillId="35" borderId="0" xfId="216" applyFont="1" applyFill="1" applyBorder="1" applyAlignment="1">
      <alignment horizontal="center" vertical="center" wrapText="1"/>
    </xf>
    <xf numFmtId="39" fontId="52" fillId="34" borderId="54" xfId="216" applyFont="1" applyFill="1" applyBorder="1"/>
    <xf numFmtId="39" fontId="48" fillId="34" borderId="42" xfId="216" applyFont="1" applyFill="1" applyBorder="1"/>
    <xf numFmtId="9" fontId="52" fillId="34" borderId="42" xfId="220" applyFont="1" applyFill="1" applyBorder="1" applyAlignment="1">
      <alignment horizontal="center"/>
    </xf>
    <xf numFmtId="39" fontId="48" fillId="34" borderId="27" xfId="216" applyFont="1" applyFill="1" applyBorder="1"/>
    <xf numFmtId="39" fontId="48" fillId="34" borderId="55" xfId="216" applyFont="1" applyFill="1" applyBorder="1"/>
    <xf numFmtId="175" fontId="48" fillId="33" borderId="45" xfId="224" applyFont="1" applyFill="1" applyBorder="1" applyProtection="1">
      <protection locked="0"/>
    </xf>
    <xf numFmtId="37" fontId="48" fillId="33" borderId="42" xfId="216" applyNumberFormat="1" applyFont="1" applyFill="1" applyBorder="1" applyAlignment="1" applyProtection="1">
      <alignment horizontal="center"/>
      <protection locked="0"/>
    </xf>
    <xf numFmtId="37" fontId="48" fillId="33" borderId="45" xfId="216" applyNumberFormat="1" applyFont="1" applyFill="1" applyBorder="1" applyAlignment="1" applyProtection="1">
      <alignment horizontal="center"/>
      <protection locked="0"/>
    </xf>
    <xf numFmtId="39" fontId="69" fillId="0" borderId="0" xfId="221" applyFont="1"/>
    <xf numFmtId="39" fontId="48" fillId="33" borderId="45" xfId="216" applyNumberFormat="1" applyFont="1" applyFill="1" applyBorder="1" applyAlignment="1" applyProtection="1">
      <alignment horizontal="center"/>
      <protection locked="0"/>
    </xf>
    <xf numFmtId="39" fontId="52" fillId="34" borderId="34" xfId="216" applyFont="1" applyFill="1" applyBorder="1"/>
    <xf numFmtId="9" fontId="52" fillId="34" borderId="29" xfId="220" applyFont="1" applyFill="1" applyBorder="1"/>
    <xf numFmtId="39" fontId="48" fillId="34" borderId="29" xfId="216" applyFont="1" applyFill="1" applyBorder="1"/>
    <xf numFmtId="39" fontId="52" fillId="39" borderId="0" xfId="216" applyFont="1" applyFill="1" applyBorder="1"/>
    <xf numFmtId="9" fontId="52" fillId="39" borderId="0" xfId="220" applyFont="1" applyFill="1" applyBorder="1"/>
    <xf numFmtId="39" fontId="48" fillId="39" borderId="0" xfId="216" applyFont="1" applyFill="1" applyBorder="1"/>
    <xf numFmtId="39" fontId="46" fillId="39" borderId="0" xfId="216" applyFill="1"/>
    <xf numFmtId="39" fontId="70" fillId="38" borderId="15" xfId="216" applyFont="1" applyFill="1" applyBorder="1" applyAlignment="1"/>
    <xf numFmtId="39" fontId="70" fillId="38" borderId="16" xfId="216" applyFont="1" applyFill="1" applyBorder="1" applyAlignment="1"/>
    <xf numFmtId="39" fontId="70" fillId="34" borderId="18" xfId="216" applyFont="1" applyFill="1" applyBorder="1" applyAlignment="1"/>
    <xf numFmtId="39" fontId="70" fillId="34" borderId="56" xfId="216" applyFont="1" applyFill="1" applyBorder="1" applyAlignment="1"/>
    <xf numFmtId="39" fontId="70" fillId="34" borderId="57" xfId="216" applyFont="1" applyFill="1" applyBorder="1" applyAlignment="1">
      <alignment horizontal="center"/>
    </xf>
    <xf numFmtId="39" fontId="65" fillId="35" borderId="15" xfId="216" applyFont="1" applyFill="1" applyBorder="1"/>
    <xf numFmtId="39" fontId="65" fillId="35" borderId="18" xfId="216" applyFont="1" applyFill="1" applyBorder="1"/>
    <xf numFmtId="39" fontId="65" fillId="35" borderId="16" xfId="216" applyFont="1" applyFill="1" applyBorder="1"/>
    <xf numFmtId="39" fontId="46" fillId="0" borderId="14" xfId="216" applyBorder="1"/>
    <xf numFmtId="39" fontId="46" fillId="0" borderId="0" xfId="216" applyBorder="1"/>
    <xf numFmtId="39" fontId="46" fillId="0" borderId="10" xfId="216" applyBorder="1"/>
    <xf numFmtId="39" fontId="54" fillId="38" borderId="15" xfId="216" applyFont="1" applyFill="1" applyBorder="1"/>
    <xf numFmtId="39" fontId="54" fillId="38" borderId="18" xfId="216" applyFont="1" applyFill="1" applyBorder="1"/>
    <xf numFmtId="39" fontId="54" fillId="38" borderId="16" xfId="216" applyFont="1" applyFill="1" applyBorder="1"/>
    <xf numFmtId="39" fontId="47" fillId="0" borderId="0" xfId="221" applyFont="1" applyAlignment="1">
      <alignment horizontal="centerContinuous"/>
    </xf>
    <xf numFmtId="170" fontId="46" fillId="33" borderId="0" xfId="222" applyNumberFormat="1" applyFont="1" applyFill="1"/>
    <xf numFmtId="170" fontId="46" fillId="33" borderId="0" xfId="222" applyNumberFormat="1" applyFont="1" applyFill="1" applyAlignment="1"/>
    <xf numFmtId="39" fontId="46" fillId="0" borderId="0" xfId="221" applyAlignment="1"/>
    <xf numFmtId="37" fontId="46" fillId="0" borderId="0" xfId="221" quotePrefix="1" applyNumberFormat="1" applyAlignment="1">
      <alignment horizontal="center"/>
    </xf>
    <xf numFmtId="170" fontId="46" fillId="33" borderId="0" xfId="222" applyNumberFormat="1" applyFont="1" applyFill="1" applyAlignment="1">
      <alignment horizontal="center"/>
    </xf>
    <xf numFmtId="39" fontId="71" fillId="0" borderId="0" xfId="221" applyFont="1" applyProtection="1"/>
    <xf numFmtId="39" fontId="46" fillId="0" borderId="0" xfId="221" applyProtection="1"/>
    <xf numFmtId="39" fontId="64" fillId="35" borderId="11" xfId="221" applyNumberFormat="1" applyFont="1" applyFill="1" applyBorder="1" applyProtection="1"/>
    <xf numFmtId="39" fontId="64" fillId="35" borderId="12" xfId="221" applyNumberFormat="1" applyFont="1" applyFill="1" applyBorder="1" applyProtection="1"/>
    <xf numFmtId="39" fontId="68" fillId="35" borderId="12" xfId="221" applyNumberFormat="1" applyFont="1" applyFill="1" applyBorder="1" applyProtection="1"/>
    <xf numFmtId="39" fontId="64" fillId="35" borderId="59" xfId="221" applyNumberFormat="1" applyFont="1" applyFill="1" applyBorder="1" applyAlignment="1" applyProtection="1">
      <alignment horizontal="center"/>
    </xf>
    <xf numFmtId="39" fontId="64" fillId="35" borderId="60" xfId="221" applyNumberFormat="1" applyFont="1" applyFill="1" applyBorder="1" applyProtection="1"/>
    <xf numFmtId="39" fontId="64" fillId="35" borderId="51" xfId="221" applyNumberFormat="1" applyFont="1" applyFill="1" applyBorder="1" applyProtection="1"/>
    <xf numFmtId="39" fontId="68" fillId="35" borderId="51" xfId="221" applyNumberFormat="1" applyFont="1" applyFill="1" applyBorder="1" applyProtection="1"/>
    <xf numFmtId="39" fontId="64" fillId="35" borderId="62" xfId="221" applyNumberFormat="1" applyFont="1" applyFill="1" applyBorder="1" applyAlignment="1" applyProtection="1">
      <alignment horizontal="center"/>
    </xf>
    <xf numFmtId="39" fontId="64" fillId="35" borderId="63" xfId="221" applyNumberFormat="1" applyFont="1" applyFill="1" applyBorder="1" applyProtection="1"/>
    <xf numFmtId="39" fontId="64" fillId="35" borderId="39" xfId="221" applyNumberFormat="1" applyFont="1" applyFill="1" applyBorder="1" applyAlignment="1" applyProtection="1">
      <alignment horizontal="center"/>
    </xf>
    <xf numFmtId="39" fontId="64" fillId="35" borderId="39" xfId="221" applyNumberFormat="1" applyFont="1" applyFill="1" applyBorder="1" applyProtection="1"/>
    <xf numFmtId="39" fontId="72" fillId="35" borderId="0" xfId="221" applyFont="1" applyFill="1" applyBorder="1"/>
    <xf numFmtId="10" fontId="64" fillId="35" borderId="64" xfId="221" applyNumberFormat="1" applyFont="1" applyFill="1" applyBorder="1" applyAlignment="1" applyProtection="1">
      <alignment horizontal="center"/>
    </xf>
    <xf numFmtId="0" fontId="40" fillId="0" borderId="14" xfId="218" applyFont="1" applyFill="1" applyBorder="1" applyAlignment="1" applyProtection="1">
      <alignment horizontal="left"/>
      <protection locked="0"/>
    </xf>
    <xf numFmtId="0" fontId="40" fillId="0" borderId="0" xfId="218" applyFont="1" applyFill="1" applyBorder="1" applyAlignment="1" applyProtection="1">
      <alignment horizontal="left"/>
      <protection locked="0"/>
    </xf>
    <xf numFmtId="176" fontId="40" fillId="0" borderId="0" xfId="222" applyNumberFormat="1" applyFont="1" applyFill="1" applyBorder="1" applyAlignment="1" applyProtection="1">
      <alignment horizontal="right"/>
      <protection locked="0"/>
    </xf>
    <xf numFmtId="176" fontId="62" fillId="0" borderId="0" xfId="222" applyNumberFormat="1" applyFont="1" applyFill="1" applyBorder="1" applyProtection="1">
      <protection locked="0"/>
    </xf>
    <xf numFmtId="176" fontId="40" fillId="0" borderId="0" xfId="222" applyNumberFormat="1" applyFont="1" applyFill="1" applyBorder="1" applyAlignment="1">
      <alignment horizontal="right"/>
    </xf>
    <xf numFmtId="176" fontId="62" fillId="0" borderId="0" xfId="222" applyNumberFormat="1" applyFont="1" applyFill="1" applyBorder="1" applyAlignment="1" applyProtection="1">
      <alignment horizontal="center"/>
      <protection locked="0"/>
    </xf>
    <xf numFmtId="176" fontId="40" fillId="0" borderId="10" xfId="222" applyNumberFormat="1" applyFont="1" applyFill="1" applyBorder="1" applyAlignment="1">
      <alignment horizontal="right"/>
    </xf>
    <xf numFmtId="0" fontId="40" fillId="36" borderId="14" xfId="218" applyFont="1" applyFill="1" applyBorder="1" applyAlignment="1" applyProtection="1">
      <alignment horizontal="left"/>
      <protection locked="0"/>
    </xf>
    <xf numFmtId="0" fontId="40" fillId="36" borderId="0" xfId="218" applyFont="1" applyFill="1" applyBorder="1" applyAlignment="1" applyProtection="1">
      <alignment horizontal="left"/>
      <protection locked="0"/>
    </xf>
    <xf numFmtId="176" fontId="40" fillId="36" borderId="0" xfId="222" applyNumberFormat="1" applyFont="1" applyFill="1" applyBorder="1" applyAlignment="1" applyProtection="1">
      <alignment horizontal="right"/>
      <protection locked="0"/>
    </xf>
    <xf numFmtId="176" fontId="62" fillId="36" borderId="0" xfId="222" applyNumberFormat="1" applyFont="1" applyFill="1" applyBorder="1" applyProtection="1">
      <protection locked="0"/>
    </xf>
    <xf numFmtId="176" fontId="40" fillId="36" borderId="0" xfId="222" applyNumberFormat="1" applyFont="1" applyFill="1" applyBorder="1" applyAlignment="1">
      <alignment horizontal="right"/>
    </xf>
    <xf numFmtId="176" fontId="62" fillId="36" borderId="0" xfId="222" applyNumberFormat="1" applyFont="1" applyFill="1" applyBorder="1" applyAlignment="1" applyProtection="1">
      <alignment horizontal="center"/>
      <protection locked="0"/>
    </xf>
    <xf numFmtId="176" fontId="40" fillId="36" borderId="10" xfId="222" applyNumberFormat="1" applyFont="1" applyFill="1" applyBorder="1" applyAlignment="1">
      <alignment horizontal="right"/>
    </xf>
    <xf numFmtId="0" fontId="40" fillId="36" borderId="14" xfId="218" applyFont="1" applyFill="1" applyBorder="1" applyAlignment="1" applyProtection="1">
      <alignment horizontal="center"/>
      <protection locked="0"/>
    </xf>
    <xf numFmtId="0" fontId="40" fillId="0" borderId="14" xfId="218" applyFont="1" applyFill="1" applyBorder="1" applyAlignment="1" applyProtection="1">
      <alignment horizontal="center"/>
      <protection locked="0"/>
    </xf>
    <xf numFmtId="39" fontId="46" fillId="33" borderId="0" xfId="221" applyFill="1"/>
    <xf numFmtId="39" fontId="64" fillId="38" borderId="19" xfId="221" applyNumberFormat="1" applyFont="1" applyFill="1" applyBorder="1" applyAlignment="1" applyProtection="1"/>
    <xf numFmtId="39" fontId="64" fillId="38" borderId="20" xfId="221" applyNumberFormat="1" applyFont="1" applyFill="1" applyBorder="1" applyAlignment="1" applyProtection="1"/>
    <xf numFmtId="176" fontId="64" fillId="38" borderId="20" xfId="222" applyNumberFormat="1" applyFont="1" applyFill="1" applyBorder="1" applyAlignment="1" applyProtection="1"/>
    <xf numFmtId="176" fontId="64" fillId="38" borderId="65" xfId="222" applyNumberFormat="1" applyFont="1" applyFill="1" applyBorder="1" applyAlignment="1" applyProtection="1"/>
    <xf numFmtId="176" fontId="64" fillId="38" borderId="66" xfId="222" applyNumberFormat="1" applyFont="1" applyFill="1" applyBorder="1" applyProtection="1"/>
    <xf numFmtId="39" fontId="56" fillId="0" borderId="0" xfId="221" applyFont="1"/>
    <xf numFmtId="39" fontId="46" fillId="0" borderId="0" xfId="221" applyFont="1"/>
    <xf numFmtId="39" fontId="73" fillId="0" borderId="0" xfId="221" applyFont="1"/>
    <xf numFmtId="0" fontId="19" fillId="0" borderId="0" xfId="218" applyFont="1" applyAlignment="1">
      <alignment horizontal="left"/>
    </xf>
    <xf numFmtId="39" fontId="48" fillId="0" borderId="0" xfId="221" applyNumberFormat="1" applyFont="1" applyProtection="1"/>
    <xf numFmtId="39" fontId="54" fillId="35" borderId="11" xfId="221" applyNumberFormat="1" applyFont="1" applyFill="1" applyBorder="1" applyProtection="1"/>
    <xf numFmtId="39" fontId="54" fillId="35" borderId="12" xfId="221" applyNumberFormat="1" applyFont="1" applyFill="1" applyBorder="1" applyProtection="1"/>
    <xf numFmtId="39" fontId="54" fillId="35" borderId="59" xfId="221" applyNumberFormat="1" applyFont="1" applyFill="1" applyBorder="1" applyAlignment="1" applyProtection="1">
      <alignment horizontal="center"/>
    </xf>
    <xf numFmtId="39" fontId="54" fillId="35" borderId="60" xfId="221" applyNumberFormat="1" applyFont="1" applyFill="1" applyBorder="1" applyProtection="1"/>
    <xf numFmtId="39" fontId="54" fillId="35" borderId="51" xfId="221" applyNumberFormat="1" applyFont="1" applyFill="1" applyBorder="1" applyProtection="1"/>
    <xf numFmtId="39" fontId="54" fillId="35" borderId="62" xfId="221" applyNumberFormat="1" applyFont="1" applyFill="1" applyBorder="1" applyAlignment="1" applyProtection="1">
      <alignment horizontal="center"/>
    </xf>
    <xf numFmtId="39" fontId="54" fillId="35" borderId="67" xfId="221" applyNumberFormat="1" applyFont="1" applyFill="1" applyBorder="1" applyProtection="1"/>
    <xf numFmtId="39" fontId="54" fillId="35" borderId="68" xfId="221" applyNumberFormat="1" applyFont="1" applyFill="1" applyBorder="1" applyProtection="1"/>
    <xf numFmtId="39" fontId="54" fillId="35" borderId="68" xfId="221" applyNumberFormat="1" applyFont="1" applyFill="1" applyBorder="1" applyAlignment="1" applyProtection="1">
      <alignment horizontal="center"/>
    </xf>
    <xf numFmtId="10" fontId="54" fillId="35" borderId="69" xfId="221" applyNumberFormat="1" applyFont="1" applyFill="1" applyBorder="1" applyAlignment="1" applyProtection="1">
      <alignment horizontal="center"/>
    </xf>
    <xf numFmtId="39" fontId="65" fillId="35" borderId="10" xfId="221" applyFont="1" applyFill="1" applyBorder="1"/>
    <xf numFmtId="0" fontId="1" fillId="36" borderId="14" xfId="225" applyFill="1" applyBorder="1" applyAlignment="1">
      <alignment horizontal="center"/>
    </xf>
    <xf numFmtId="0" fontId="49" fillId="36" borderId="0" xfId="218" applyFont="1" applyFill="1" applyBorder="1" applyAlignment="1" applyProtection="1">
      <alignment horizontal="left"/>
      <protection locked="0"/>
    </xf>
    <xf numFmtId="170" fontId="19" fillId="36" borderId="0" xfId="222" applyNumberFormat="1" applyFont="1" applyFill="1" applyBorder="1" applyAlignment="1" applyProtection="1">
      <alignment horizontal="right"/>
      <protection locked="0"/>
    </xf>
    <xf numFmtId="170" fontId="1" fillId="36" borderId="0" xfId="222" applyNumberFormat="1" applyFont="1" applyFill="1" applyBorder="1" applyAlignment="1">
      <alignment horizontal="center"/>
    </xf>
    <xf numFmtId="170" fontId="19" fillId="36" borderId="0" xfId="222" applyNumberFormat="1" applyFont="1" applyFill="1" applyBorder="1" applyAlignment="1">
      <alignment horizontal="right"/>
    </xf>
    <xf numFmtId="170" fontId="19" fillId="36" borderId="10" xfId="222" applyNumberFormat="1" applyFont="1" applyFill="1" applyBorder="1" applyAlignment="1">
      <alignment horizontal="right"/>
    </xf>
    <xf numFmtId="39" fontId="74" fillId="0" borderId="0" xfId="221" applyFont="1"/>
    <xf numFmtId="0" fontId="1" fillId="33" borderId="14" xfId="225" applyFill="1" applyBorder="1" applyAlignment="1">
      <alignment horizontal="center"/>
    </xf>
    <xf numFmtId="0" fontId="49" fillId="33" borderId="0" xfId="218" applyFont="1" applyFill="1" applyBorder="1" applyAlignment="1" applyProtection="1">
      <alignment horizontal="left"/>
      <protection locked="0"/>
    </xf>
    <xf numFmtId="170" fontId="19" fillId="33" borderId="0" xfId="222" applyNumberFormat="1" applyFont="1" applyFill="1" applyBorder="1" applyAlignment="1" applyProtection="1">
      <alignment horizontal="right"/>
      <protection locked="0"/>
    </xf>
    <xf numFmtId="170" fontId="1" fillId="33" borderId="0" xfId="222" applyNumberFormat="1" applyFont="1" applyFill="1" applyBorder="1" applyAlignment="1">
      <alignment horizontal="center"/>
    </xf>
    <xf numFmtId="170" fontId="19" fillId="33" borderId="0" xfId="222" applyNumberFormat="1" applyFont="1" applyFill="1" applyBorder="1" applyAlignment="1">
      <alignment horizontal="right"/>
    </xf>
    <xf numFmtId="170" fontId="19" fillId="33" borderId="10" xfId="222" applyNumberFormat="1" applyFont="1" applyFill="1" applyBorder="1" applyAlignment="1">
      <alignment horizontal="right"/>
    </xf>
    <xf numFmtId="0" fontId="1" fillId="33" borderId="14" xfId="225" applyFont="1" applyFill="1" applyBorder="1" applyAlignment="1">
      <alignment horizontal="center"/>
    </xf>
    <xf numFmtId="170" fontId="64" fillId="38" borderId="20" xfId="222" applyNumberFormat="1" applyFont="1" applyFill="1" applyBorder="1" applyAlignment="1" applyProtection="1"/>
    <xf numFmtId="170" fontId="64" fillId="38" borderId="65" xfId="222" applyNumberFormat="1" applyFont="1" applyFill="1" applyBorder="1" applyAlignment="1" applyProtection="1"/>
    <xf numFmtId="170" fontId="64" fillId="38" borderId="66" xfId="222" applyNumberFormat="1" applyFont="1" applyFill="1" applyBorder="1" applyProtection="1"/>
    <xf numFmtId="0" fontId="75" fillId="38" borderId="11" xfId="218" applyFont="1" applyFill="1" applyBorder="1"/>
    <xf numFmtId="0" fontId="75" fillId="38" borderId="13" xfId="218" applyFont="1" applyFill="1" applyBorder="1"/>
    <xf numFmtId="0" fontId="49" fillId="36" borderId="23" xfId="218" applyFill="1" applyBorder="1"/>
    <xf numFmtId="170" fontId="0" fillId="36" borderId="23" xfId="222" applyNumberFormat="1" applyFont="1" applyFill="1" applyBorder="1"/>
    <xf numFmtId="176" fontId="0" fillId="36" borderId="23" xfId="222" applyNumberFormat="1" applyFont="1" applyFill="1" applyBorder="1"/>
    <xf numFmtId="0" fontId="49" fillId="33" borderId="23" xfId="218" applyFill="1" applyBorder="1"/>
    <xf numFmtId="170" fontId="0" fillId="33" borderId="23" xfId="222" applyNumberFormat="1" applyFont="1" applyFill="1" applyBorder="1"/>
    <xf numFmtId="176" fontId="0" fillId="33" borderId="23" xfId="222" applyNumberFormat="1" applyFont="1" applyFill="1" applyBorder="1"/>
    <xf numFmtId="0" fontId="49" fillId="33" borderId="15" xfId="218" applyFill="1" applyBorder="1"/>
    <xf numFmtId="170" fontId="0" fillId="33" borderId="18" xfId="222" applyNumberFormat="1" applyFont="1" applyFill="1" applyBorder="1"/>
    <xf numFmtId="0" fontId="49" fillId="33" borderId="18" xfId="218" applyFill="1" applyBorder="1"/>
    <xf numFmtId="176" fontId="0" fillId="33" borderId="70" xfId="222" applyNumberFormat="1" applyFont="1" applyFill="1" applyBorder="1"/>
    <xf numFmtId="170" fontId="0" fillId="0" borderId="0" xfId="222" applyNumberFormat="1" applyFont="1"/>
    <xf numFmtId="39" fontId="52" fillId="0" borderId="52" xfId="221" applyNumberFormat="1" applyFont="1" applyBorder="1" applyProtection="1"/>
    <xf numFmtId="39" fontId="52" fillId="0" borderId="0" xfId="221" applyNumberFormat="1" applyFont="1" applyBorder="1" applyProtection="1"/>
    <xf numFmtId="39" fontId="48" fillId="0" borderId="0" xfId="221" applyNumberFormat="1" applyFont="1" applyBorder="1" applyProtection="1"/>
    <xf numFmtId="39" fontId="64" fillId="35" borderId="24" xfId="221" applyNumberFormat="1" applyFont="1" applyFill="1" applyBorder="1" applyProtection="1"/>
    <xf numFmtId="39" fontId="64" fillId="35" borderId="71" xfId="221" applyNumberFormat="1" applyFont="1" applyFill="1" applyBorder="1" applyAlignment="1" applyProtection="1">
      <alignment horizontal="center"/>
    </xf>
    <xf numFmtId="39" fontId="64" fillId="35" borderId="14" xfId="221" applyNumberFormat="1" applyFont="1" applyFill="1" applyBorder="1" applyProtection="1"/>
    <xf numFmtId="39" fontId="64" fillId="35" borderId="0" xfId="221" applyNumberFormat="1" applyFont="1" applyFill="1" applyBorder="1" applyProtection="1"/>
    <xf numFmtId="39" fontId="64" fillId="35" borderId="45" xfId="221" applyNumberFormat="1" applyFont="1" applyFill="1" applyBorder="1" applyProtection="1"/>
    <xf numFmtId="39" fontId="64" fillId="35" borderId="72" xfId="221" applyNumberFormat="1" applyFont="1" applyFill="1" applyBorder="1" applyAlignment="1" applyProtection="1">
      <alignment horizontal="center"/>
    </xf>
    <xf numFmtId="164" fontId="52" fillId="36" borderId="23" xfId="221" applyNumberFormat="1" applyFont="1" applyFill="1" applyBorder="1"/>
    <xf numFmtId="39" fontId="52" fillId="36" borderId="17" xfId="221" applyNumberFormat="1" applyFont="1" applyFill="1" applyBorder="1" applyAlignment="1" applyProtection="1">
      <alignment horizontal="left"/>
    </xf>
    <xf numFmtId="39" fontId="52" fillId="36" borderId="38" xfId="221" applyNumberFormat="1" applyFont="1" applyFill="1" applyBorder="1" applyAlignment="1" applyProtection="1">
      <alignment horizontal="left"/>
    </xf>
    <xf numFmtId="39" fontId="52" fillId="36" borderId="29" xfId="221" applyNumberFormat="1" applyFont="1" applyFill="1" applyBorder="1" applyAlignment="1" applyProtection="1">
      <alignment horizontal="left"/>
    </xf>
    <xf numFmtId="164" fontId="64" fillId="38" borderId="73" xfId="221" applyNumberFormat="1" applyFont="1" applyFill="1" applyBorder="1"/>
    <xf numFmtId="170" fontId="46" fillId="0" borderId="0" xfId="222" applyNumberFormat="1" applyFont="1"/>
    <xf numFmtId="0" fontId="42" fillId="0" borderId="0" xfId="218" applyFont="1" applyAlignment="1">
      <alignment horizontal="centerContinuous"/>
    </xf>
    <xf numFmtId="0" fontId="49" fillId="0" borderId="0" xfId="218" applyAlignment="1">
      <alignment horizontal="centerContinuous"/>
    </xf>
    <xf numFmtId="39" fontId="25" fillId="0" borderId="0" xfId="221" applyFont="1"/>
    <xf numFmtId="39" fontId="48" fillId="0" borderId="0" xfId="221" applyFont="1" applyFill="1" applyAlignment="1"/>
    <xf numFmtId="2" fontId="49" fillId="0" borderId="0" xfId="218" applyNumberFormat="1"/>
    <xf numFmtId="39" fontId="50" fillId="0" borderId="0" xfId="221" applyFont="1" applyAlignment="1"/>
    <xf numFmtId="39" fontId="76" fillId="0" borderId="0" xfId="221" applyFont="1"/>
    <xf numFmtId="0" fontId="43" fillId="35" borderId="74" xfId="218" applyFont="1" applyFill="1" applyBorder="1" applyAlignment="1">
      <alignment vertical="center"/>
    </xf>
    <xf numFmtId="0" fontId="43" fillId="35" borderId="74" xfId="218" applyFont="1" applyFill="1" applyBorder="1" applyAlignment="1">
      <alignment horizontal="center" vertical="center"/>
    </xf>
    <xf numFmtId="0" fontId="43" fillId="35" borderId="12" xfId="218" applyFont="1" applyFill="1" applyBorder="1" applyAlignment="1">
      <alignment horizontal="center" vertical="center"/>
    </xf>
    <xf numFmtId="0" fontId="77" fillId="35" borderId="74" xfId="218" applyFont="1" applyFill="1" applyBorder="1" applyAlignment="1">
      <alignment horizontal="center" vertical="center" wrapText="1"/>
    </xf>
    <xf numFmtId="0" fontId="77" fillId="35" borderId="12" xfId="218" applyFont="1" applyFill="1" applyBorder="1" applyAlignment="1">
      <alignment horizontal="center" vertical="center" wrapText="1"/>
    </xf>
    <xf numFmtId="0" fontId="43" fillId="35" borderId="13" xfId="218" applyFont="1" applyFill="1" applyBorder="1" applyAlignment="1">
      <alignment horizontal="center" vertical="center" wrapText="1"/>
    </xf>
    <xf numFmtId="0" fontId="57" fillId="0" borderId="0" xfId="218" applyFont="1"/>
    <xf numFmtId="164" fontId="49" fillId="36" borderId="14" xfId="218" applyNumberFormat="1" applyFill="1" applyBorder="1"/>
    <xf numFmtId="164" fontId="49" fillId="36" borderId="10" xfId="218" applyNumberFormat="1" applyFill="1" applyBorder="1"/>
    <xf numFmtId="164" fontId="49" fillId="36" borderId="0" xfId="218" applyNumberFormat="1" applyFill="1" applyBorder="1"/>
    <xf numFmtId="177" fontId="49" fillId="36" borderId="75" xfId="218" applyNumberFormat="1" applyFill="1" applyBorder="1" applyAlignment="1"/>
    <xf numFmtId="177" fontId="49" fillId="36" borderId="0" xfId="218" applyNumberFormat="1" applyFill="1" applyBorder="1" applyAlignment="1"/>
    <xf numFmtId="164" fontId="49" fillId="36" borderId="75" xfId="218" applyNumberFormat="1" applyFill="1" applyBorder="1" applyAlignment="1">
      <alignment horizontal="center"/>
    </xf>
    <xf numFmtId="170" fontId="75" fillId="38" borderId="15" xfId="222" applyNumberFormat="1" applyFont="1" applyFill="1" applyBorder="1" applyProtection="1">
      <protection locked="0"/>
    </xf>
    <xf numFmtId="170" fontId="78" fillId="38" borderId="16" xfId="222" applyNumberFormat="1" applyFont="1" applyFill="1" applyBorder="1" applyProtection="1">
      <protection locked="0"/>
    </xf>
    <xf numFmtId="178" fontId="75" fillId="38" borderId="18" xfId="220" applyNumberFormat="1" applyFont="1" applyFill="1" applyBorder="1" applyProtection="1">
      <protection locked="0"/>
    </xf>
    <xf numFmtId="170" fontId="75" fillId="38" borderId="36" xfId="222" applyNumberFormat="1" applyFont="1" applyFill="1" applyBorder="1" applyAlignment="1"/>
    <xf numFmtId="170" fontId="75" fillId="38" borderId="18" xfId="222" applyNumberFormat="1" applyFont="1" applyFill="1" applyBorder="1" applyAlignment="1"/>
    <xf numFmtId="170" fontId="75" fillId="38" borderId="36" xfId="222" applyNumberFormat="1" applyFont="1" applyFill="1" applyBorder="1" applyAlignment="1">
      <alignment horizontal="center"/>
    </xf>
    <xf numFmtId="170" fontId="75" fillId="38" borderId="16" xfId="222" applyNumberFormat="1" applyFont="1" applyFill="1" applyBorder="1"/>
    <xf numFmtId="0" fontId="49" fillId="36" borderId="14" xfId="218" applyFill="1" applyBorder="1" applyAlignment="1" applyProtection="1">
      <alignment vertical="center"/>
      <protection locked="0"/>
    </xf>
    <xf numFmtId="0" fontId="19" fillId="36" borderId="10" xfId="218" applyFont="1" applyFill="1" applyBorder="1" applyAlignment="1" applyProtection="1">
      <alignment wrapText="1"/>
      <protection locked="0"/>
    </xf>
    <xf numFmtId="178" fontId="0" fillId="36" borderId="0" xfId="220" applyNumberFormat="1" applyFont="1" applyFill="1" applyBorder="1" applyProtection="1">
      <protection locked="0"/>
    </xf>
    <xf numFmtId="177" fontId="49" fillId="36" borderId="75" xfId="218" applyNumberFormat="1" applyFill="1" applyBorder="1" applyAlignment="1" applyProtection="1">
      <protection locked="0"/>
    </xf>
    <xf numFmtId="0" fontId="19" fillId="40" borderId="14" xfId="218" applyFont="1" applyFill="1" applyBorder="1" applyProtection="1">
      <protection locked="0"/>
    </xf>
    <xf numFmtId="0" fontId="19" fillId="0" borderId="10" xfId="218" applyFont="1" applyFill="1" applyBorder="1" applyProtection="1">
      <protection locked="0"/>
    </xf>
    <xf numFmtId="178" fontId="38" fillId="0" borderId="0" xfId="220" applyNumberFormat="1" applyFont="1" applyFill="1" applyBorder="1" applyProtection="1">
      <protection locked="0"/>
    </xf>
    <xf numFmtId="177" fontId="19" fillId="0" borderId="75" xfId="218" applyNumberFormat="1" applyFont="1" applyFill="1" applyBorder="1" applyAlignment="1" applyProtection="1">
      <protection locked="0"/>
    </xf>
    <xf numFmtId="164" fontId="49" fillId="40" borderId="10" xfId="218" applyNumberFormat="1" applyFill="1" applyBorder="1"/>
    <xf numFmtId="0" fontId="49" fillId="0" borderId="0" xfId="218" applyFill="1"/>
    <xf numFmtId="0" fontId="75" fillId="38" borderId="15" xfId="218" applyFont="1" applyFill="1" applyBorder="1"/>
    <xf numFmtId="0" fontId="75" fillId="38" borderId="16" xfId="218" applyFont="1" applyFill="1" applyBorder="1"/>
    <xf numFmtId="178" fontId="75" fillId="38" borderId="18" xfId="220" applyNumberFormat="1" applyFont="1" applyFill="1" applyBorder="1"/>
    <xf numFmtId="169" fontId="75" fillId="38" borderId="36" xfId="222" applyFont="1" applyFill="1" applyBorder="1" applyAlignment="1"/>
    <xf numFmtId="169" fontId="75" fillId="38" borderId="18" xfId="222" applyFont="1" applyFill="1" applyBorder="1" applyAlignment="1"/>
    <xf numFmtId="169" fontId="75" fillId="38" borderId="36" xfId="222" applyFont="1" applyFill="1" applyBorder="1" applyAlignment="1">
      <alignment horizontal="center"/>
    </xf>
    <xf numFmtId="164" fontId="75" fillId="38" borderId="16" xfId="218" applyNumberFormat="1" applyFont="1" applyFill="1" applyBorder="1"/>
    <xf numFmtId="0" fontId="49" fillId="36" borderId="14" xfId="218" applyFill="1" applyBorder="1"/>
    <xf numFmtId="0" fontId="19" fillId="36" borderId="10" xfId="218" applyFont="1" applyFill="1" applyBorder="1"/>
    <xf numFmtId="178" fontId="0" fillId="36" borderId="0" xfId="220" applyNumberFormat="1" applyFont="1" applyFill="1" applyBorder="1" applyAlignment="1">
      <alignment vertical="center"/>
    </xf>
    <xf numFmtId="164" fontId="49" fillId="36" borderId="75" xfId="218" applyNumberFormat="1" applyFill="1" applyBorder="1" applyAlignment="1"/>
    <xf numFmtId="164" fontId="49" fillId="36" borderId="0" xfId="218" applyNumberFormat="1" applyFill="1" applyBorder="1" applyAlignment="1"/>
    <xf numFmtId="0" fontId="49" fillId="36" borderId="10" xfId="218" applyFill="1" applyBorder="1"/>
    <xf numFmtId="0" fontId="49" fillId="40" borderId="14" xfId="218" applyFill="1" applyBorder="1" applyAlignment="1">
      <alignment vertical="center"/>
    </xf>
    <xf numFmtId="0" fontId="19" fillId="40" borderId="10" xfId="218" applyFont="1" applyFill="1" applyBorder="1" applyAlignment="1">
      <alignment wrapText="1"/>
    </xf>
    <xf numFmtId="178" fontId="0" fillId="40" borderId="0" xfId="220" applyNumberFormat="1" applyFont="1" applyFill="1" applyBorder="1" applyAlignment="1">
      <alignment vertical="center"/>
    </xf>
    <xf numFmtId="164" fontId="49" fillId="40" borderId="75" xfId="218" applyNumberFormat="1" applyFill="1" applyBorder="1" applyAlignment="1">
      <alignment vertical="center"/>
    </xf>
    <xf numFmtId="164" fontId="49" fillId="40" borderId="0" xfId="218" applyNumberFormat="1" applyFill="1" applyBorder="1" applyAlignment="1">
      <alignment vertical="center"/>
    </xf>
    <xf numFmtId="164" fontId="49" fillId="40" borderId="75" xfId="218" applyNumberFormat="1" applyFill="1" applyBorder="1" applyAlignment="1">
      <alignment horizontal="center" vertical="center"/>
    </xf>
    <xf numFmtId="0" fontId="49" fillId="40" borderId="10" xfId="218" applyFill="1" applyBorder="1" applyAlignment="1">
      <alignment vertical="center"/>
    </xf>
    <xf numFmtId="0" fontId="49" fillId="36" borderId="14" xfId="218" applyFill="1" applyBorder="1" applyAlignment="1">
      <alignment vertical="center"/>
    </xf>
    <xf numFmtId="0" fontId="19" fillId="36" borderId="10" xfId="218" applyFont="1" applyFill="1" applyBorder="1" applyAlignment="1">
      <alignment wrapText="1"/>
    </xf>
    <xf numFmtId="164" fontId="49" fillId="36" borderId="75" xfId="218" applyNumberFormat="1" applyFill="1" applyBorder="1" applyAlignment="1">
      <alignment vertical="center"/>
    </xf>
    <xf numFmtId="164" fontId="49" fillId="36" borderId="0" xfId="218" applyNumberFormat="1" applyFill="1" applyBorder="1" applyAlignment="1">
      <alignment vertical="center"/>
    </xf>
    <xf numFmtId="164" fontId="49" fillId="36" borderId="10" xfId="218" applyNumberFormat="1" applyFill="1" applyBorder="1" applyAlignment="1">
      <alignment vertical="center"/>
    </xf>
    <xf numFmtId="0" fontId="49" fillId="40" borderId="14" xfId="218" applyFill="1" applyBorder="1"/>
    <xf numFmtId="0" fontId="19" fillId="40" borderId="10" xfId="218" applyFont="1" applyFill="1" applyBorder="1"/>
    <xf numFmtId="164" fontId="49" fillId="40" borderId="75" xfId="218" applyNumberFormat="1" applyFill="1" applyBorder="1" applyAlignment="1"/>
    <xf numFmtId="164" fontId="49" fillId="40" borderId="0" xfId="218" applyNumberFormat="1" applyFill="1" applyBorder="1" applyAlignment="1"/>
    <xf numFmtId="164" fontId="49" fillId="40" borderId="75" xfId="218" applyNumberFormat="1" applyFill="1" applyBorder="1" applyAlignment="1">
      <alignment horizontal="center"/>
    </xf>
    <xf numFmtId="0" fontId="49" fillId="40" borderId="10" xfId="218" applyFill="1" applyBorder="1"/>
    <xf numFmtId="0" fontId="38" fillId="36" borderId="14" xfId="218" applyFont="1" applyFill="1" applyBorder="1"/>
    <xf numFmtId="0" fontId="38" fillId="36" borderId="10" xfId="218" applyFont="1" applyFill="1" applyBorder="1"/>
    <xf numFmtId="178" fontId="38" fillId="36" borderId="0" xfId="220" applyNumberFormat="1" applyFont="1" applyFill="1" applyBorder="1" applyAlignment="1">
      <alignment vertical="center"/>
    </xf>
    <xf numFmtId="0" fontId="38" fillId="36" borderId="75" xfId="218" applyFont="1" applyFill="1" applyBorder="1" applyAlignment="1"/>
    <xf numFmtId="0" fontId="38" fillId="36" borderId="0" xfId="218" applyFont="1" applyFill="1" applyBorder="1" applyAlignment="1"/>
    <xf numFmtId="0" fontId="38" fillId="36" borderId="75" xfId="218" applyFont="1" applyFill="1" applyBorder="1" applyAlignment="1">
      <alignment horizontal="center"/>
    </xf>
    <xf numFmtId="178" fontId="57" fillId="38" borderId="18" xfId="220" applyNumberFormat="1" applyFont="1" applyFill="1" applyBorder="1" applyAlignment="1">
      <alignment vertical="center"/>
    </xf>
    <xf numFmtId="169" fontId="75" fillId="38" borderId="16" xfId="222" applyFont="1" applyFill="1" applyBorder="1"/>
    <xf numFmtId="0" fontId="38" fillId="40" borderId="14" xfId="218" applyFont="1" applyFill="1" applyBorder="1"/>
    <xf numFmtId="0" fontId="38" fillId="40" borderId="10" xfId="218" applyFont="1" applyFill="1" applyBorder="1"/>
    <xf numFmtId="178" fontId="38" fillId="40" borderId="0" xfId="220" applyNumberFormat="1" applyFont="1" applyFill="1" applyBorder="1" applyAlignment="1">
      <alignment vertical="center"/>
    </xf>
    <xf numFmtId="0" fontId="38" fillId="40" borderId="75" xfId="218" applyFont="1" applyFill="1" applyBorder="1" applyAlignment="1"/>
    <xf numFmtId="0" fontId="38" fillId="40" borderId="0" xfId="218" applyFont="1" applyFill="1" applyBorder="1" applyAlignment="1"/>
    <xf numFmtId="0" fontId="79" fillId="36" borderId="10" xfId="218" applyFont="1" applyFill="1" applyBorder="1"/>
    <xf numFmtId="178" fontId="0" fillId="36" borderId="0" xfId="220" applyNumberFormat="1" applyFont="1" applyFill="1" applyBorder="1"/>
    <xf numFmtId="0" fontId="49" fillId="36" borderId="75" xfId="218" applyFill="1" applyBorder="1" applyAlignment="1"/>
    <xf numFmtId="0" fontId="49" fillId="36" borderId="0" xfId="218" applyFill="1" applyBorder="1" applyAlignment="1"/>
    <xf numFmtId="0" fontId="49" fillId="36" borderId="75" xfId="218" applyFill="1" applyBorder="1" applyAlignment="1">
      <alignment horizontal="center"/>
    </xf>
    <xf numFmtId="0" fontId="49" fillId="36" borderId="10" xfId="218" applyFill="1" applyBorder="1" applyAlignment="1">
      <alignment horizontal="center"/>
    </xf>
    <xf numFmtId="0" fontId="78" fillId="38" borderId="16" xfId="218" applyFont="1" applyFill="1" applyBorder="1"/>
    <xf numFmtId="173" fontId="75" fillId="38" borderId="36" xfId="222" applyNumberFormat="1" applyFont="1" applyFill="1" applyBorder="1" applyAlignment="1"/>
    <xf numFmtId="173" fontId="75" fillId="38" borderId="18" xfId="222" applyNumberFormat="1" applyFont="1" applyFill="1" applyBorder="1" applyAlignment="1"/>
    <xf numFmtId="173" fontId="75" fillId="38" borderId="16" xfId="222" applyNumberFormat="1" applyFont="1" applyFill="1" applyBorder="1"/>
    <xf numFmtId="9" fontId="0" fillId="36" borderId="75" xfId="220" applyFont="1" applyFill="1" applyBorder="1" applyAlignment="1"/>
    <xf numFmtId="9" fontId="0" fillId="36" borderId="0" xfId="220" applyFont="1" applyFill="1" applyBorder="1" applyAlignment="1"/>
    <xf numFmtId="9" fontId="0" fillId="36" borderId="74" xfId="220" applyFont="1" applyFill="1" applyBorder="1" applyAlignment="1"/>
    <xf numFmtId="9" fontId="0" fillId="36" borderId="75" xfId="220" applyFont="1" applyFill="1" applyBorder="1" applyAlignment="1">
      <alignment horizontal="center"/>
    </xf>
    <xf numFmtId="9" fontId="0" fillId="36" borderId="10" xfId="220" applyFont="1" applyFill="1" applyBorder="1"/>
    <xf numFmtId="164" fontId="49" fillId="40" borderId="10" xfId="218" applyNumberFormat="1" applyFill="1" applyBorder="1" applyAlignment="1"/>
    <xf numFmtId="178" fontId="75" fillId="38" borderId="20" xfId="220" applyNumberFormat="1" applyFont="1" applyFill="1" applyBorder="1"/>
    <xf numFmtId="169" fontId="75" fillId="38" borderId="73" xfId="222" applyFont="1" applyFill="1" applyBorder="1" applyAlignment="1"/>
    <xf numFmtId="169" fontId="75" fillId="38" borderId="21" xfId="222" applyFont="1" applyFill="1" applyBorder="1" applyAlignment="1"/>
    <xf numFmtId="170" fontId="75" fillId="38" borderId="21" xfId="222" applyNumberFormat="1" applyFont="1" applyFill="1" applyBorder="1"/>
    <xf numFmtId="43" fontId="0" fillId="0" borderId="0" xfId="222" applyNumberFormat="1" applyFont="1"/>
    <xf numFmtId="170" fontId="49" fillId="0" borderId="0" xfId="218" applyNumberFormat="1"/>
    <xf numFmtId="172" fontId="49" fillId="0" borderId="0" xfId="218" applyNumberFormat="1"/>
    <xf numFmtId="0" fontId="75" fillId="35" borderId="0" xfId="218" applyFont="1" applyFill="1"/>
    <xf numFmtId="0" fontId="75" fillId="35" borderId="0" xfId="218" applyFont="1" applyFill="1" applyAlignment="1">
      <alignment horizontal="center"/>
    </xf>
    <xf numFmtId="2" fontId="75" fillId="35" borderId="0" xfId="218" applyNumberFormat="1" applyFont="1" applyFill="1" applyAlignment="1">
      <alignment horizontal="center"/>
    </xf>
    <xf numFmtId="39" fontId="46" fillId="0" borderId="0" xfId="221" applyFont="1" applyBorder="1"/>
    <xf numFmtId="179" fontId="0" fillId="0" borderId="0" xfId="222" applyNumberFormat="1" applyFont="1" applyAlignment="1">
      <alignment horizontal="center"/>
    </xf>
    <xf numFmtId="0" fontId="49" fillId="0" borderId="0" xfId="218" applyAlignment="1">
      <alignment horizontal="center"/>
    </xf>
    <xf numFmtId="170" fontId="0" fillId="0" borderId="0" xfId="222" applyNumberFormat="1" applyFont="1" applyAlignment="1">
      <alignment horizontal="center"/>
    </xf>
    <xf numFmtId="169" fontId="0" fillId="0" borderId="0" xfId="222" applyFont="1"/>
    <xf numFmtId="0" fontId="79" fillId="0" borderId="0" xfId="218" applyFont="1"/>
    <xf numFmtId="170" fontId="75" fillId="35" borderId="0" xfId="218" applyNumberFormat="1" applyFont="1" applyFill="1"/>
    <xf numFmtId="39" fontId="46" fillId="0" borderId="0" xfId="221" applyProtection="1">
      <protection locked="0"/>
    </xf>
    <xf numFmtId="0" fontId="81" fillId="35" borderId="17" xfId="218" applyFont="1" applyFill="1" applyBorder="1" applyAlignment="1" applyProtection="1">
      <alignment horizontal="center"/>
    </xf>
    <xf numFmtId="39" fontId="46" fillId="0" borderId="0" xfId="221" applyFill="1" applyBorder="1" applyAlignment="1">
      <alignment horizontal="center" vertical="center"/>
    </xf>
    <xf numFmtId="180" fontId="83" fillId="33" borderId="17" xfId="218" applyNumberFormat="1" applyFont="1" applyFill="1" applyBorder="1" applyAlignment="1" applyProtection="1">
      <protection locked="0"/>
    </xf>
    <xf numFmtId="176" fontId="46" fillId="0" borderId="75" xfId="222" applyNumberFormat="1" applyFont="1" applyBorder="1"/>
    <xf numFmtId="37" fontId="46" fillId="0" borderId="0" xfId="221" applyNumberFormat="1" applyFill="1" applyBorder="1" applyAlignment="1">
      <alignment horizontal="right" vertical="center"/>
    </xf>
    <xf numFmtId="4" fontId="46" fillId="0" borderId="0" xfId="221" applyNumberFormat="1" applyFill="1" applyBorder="1"/>
    <xf numFmtId="170" fontId="46" fillId="0" borderId="75" xfId="222" applyNumberFormat="1" applyFont="1" applyBorder="1"/>
    <xf numFmtId="37" fontId="46" fillId="0" borderId="0" xfId="221" applyNumberFormat="1" applyFill="1" applyBorder="1"/>
    <xf numFmtId="3" fontId="81" fillId="38" borderId="15" xfId="218" applyNumberFormat="1" applyFont="1" applyFill="1" applyBorder="1" applyAlignment="1" applyProtection="1">
      <alignment horizontal="right"/>
    </xf>
    <xf numFmtId="39" fontId="46" fillId="0" borderId="0" xfId="221" applyFill="1" applyBorder="1"/>
    <xf numFmtId="39" fontId="55" fillId="0" borderId="0" xfId="221" applyFont="1"/>
    <xf numFmtId="39" fontId="65" fillId="35" borderId="12" xfId="221" applyFont="1" applyFill="1" applyBorder="1"/>
    <xf numFmtId="39" fontId="65" fillId="35" borderId="0" xfId="221" applyFont="1" applyFill="1" applyBorder="1" applyAlignment="1">
      <alignment horizontal="center" wrapText="1"/>
    </xf>
    <xf numFmtId="39" fontId="65" fillId="35" borderId="0" xfId="221" applyFont="1" applyFill="1" applyBorder="1" applyAlignment="1">
      <alignment horizontal="center"/>
    </xf>
    <xf numFmtId="39" fontId="84" fillId="34" borderId="14" xfId="221" applyFont="1" applyFill="1" applyBorder="1"/>
    <xf numFmtId="181" fontId="84" fillId="34" borderId="0" xfId="221" applyNumberFormat="1" applyFont="1" applyFill="1" applyBorder="1" applyAlignment="1">
      <alignment horizontal="center"/>
    </xf>
    <xf numFmtId="39" fontId="46" fillId="34" borderId="0" xfId="221" applyFill="1" applyBorder="1" applyAlignment="1">
      <alignment horizontal="center"/>
    </xf>
    <xf numFmtId="164" fontId="46" fillId="34" borderId="0" xfId="221" applyNumberFormat="1" applyFill="1" applyBorder="1"/>
    <xf numFmtId="39" fontId="84" fillId="33" borderId="14" xfId="221" applyFont="1" applyFill="1" applyBorder="1"/>
    <xf numFmtId="181" fontId="84" fillId="33" borderId="0" xfId="221" applyNumberFormat="1" applyFont="1" applyFill="1" applyBorder="1" applyAlignment="1">
      <alignment horizontal="center"/>
    </xf>
    <xf numFmtId="39" fontId="46" fillId="33" borderId="0" xfId="221" applyFill="1" applyBorder="1" applyAlignment="1">
      <alignment horizontal="center"/>
    </xf>
    <xf numFmtId="164" fontId="46" fillId="33" borderId="0" xfId="221" applyNumberFormat="1" applyFill="1" applyBorder="1"/>
    <xf numFmtId="37" fontId="84" fillId="34" borderId="0" xfId="221" applyNumberFormat="1" applyFont="1" applyFill="1" applyBorder="1" applyAlignment="1">
      <alignment horizontal="center"/>
    </xf>
    <xf numFmtId="37" fontId="84" fillId="33" borderId="0" xfId="221" applyNumberFormat="1" applyFont="1" applyFill="1" applyBorder="1" applyAlignment="1">
      <alignment horizontal="center"/>
    </xf>
    <xf numFmtId="39" fontId="85" fillId="38" borderId="19" xfId="221" applyFont="1" applyFill="1" applyBorder="1" applyAlignment="1"/>
    <xf numFmtId="39" fontId="85" fillId="38" borderId="20" xfId="221" applyFont="1" applyFill="1" applyBorder="1" applyAlignment="1"/>
    <xf numFmtId="39" fontId="85" fillId="38" borderId="21" xfId="221" applyFont="1" applyFill="1" applyBorder="1" applyAlignment="1"/>
    <xf numFmtId="164" fontId="85" fillId="38" borderId="73" xfId="221" applyNumberFormat="1" applyFont="1" applyFill="1" applyBorder="1"/>
    <xf numFmtId="39" fontId="46" fillId="0" borderId="0" xfId="221" applyFill="1"/>
    <xf numFmtId="39" fontId="55" fillId="0" borderId="0" xfId="221" applyFont="1" applyFill="1" applyBorder="1" applyAlignment="1">
      <alignment horizontal="center" vertical="center" wrapText="1"/>
    </xf>
    <xf numFmtId="39" fontId="54" fillId="35" borderId="74" xfId="221" applyFont="1" applyFill="1" applyBorder="1" applyAlignment="1">
      <alignment vertical="center"/>
    </xf>
    <xf numFmtId="39" fontId="65" fillId="35" borderId="76" xfId="221" applyFont="1" applyFill="1" applyBorder="1" applyAlignment="1">
      <alignment horizontal="center" vertical="center" wrapText="1"/>
    </xf>
    <xf numFmtId="39" fontId="65" fillId="35" borderId="77" xfId="221" applyFont="1" applyFill="1" applyBorder="1" applyAlignment="1">
      <alignment horizontal="center" vertical="center"/>
    </xf>
    <xf numFmtId="39" fontId="65" fillId="35" borderId="77" xfId="221" applyFont="1" applyFill="1" applyBorder="1" applyAlignment="1">
      <alignment horizontal="center" vertical="center" wrapText="1"/>
    </xf>
    <xf numFmtId="39" fontId="65" fillId="35" borderId="74" xfId="221" applyFont="1" applyFill="1" applyBorder="1" applyAlignment="1">
      <alignment horizontal="center" vertical="center" wrapText="1"/>
    </xf>
    <xf numFmtId="39" fontId="46" fillId="33" borderId="14" xfId="221" applyFont="1" applyFill="1" applyBorder="1"/>
    <xf numFmtId="39" fontId="84" fillId="33" borderId="0" xfId="221" applyNumberFormat="1" applyFont="1" applyFill="1" applyBorder="1" applyAlignment="1">
      <alignment horizontal="center"/>
    </xf>
    <xf numFmtId="182" fontId="46" fillId="33" borderId="0" xfId="221" applyNumberFormat="1" applyFill="1" applyBorder="1" applyAlignment="1" applyProtection="1">
      <alignment horizontal="center"/>
      <protection locked="0"/>
    </xf>
    <xf numFmtId="182" fontId="46" fillId="33" borderId="0" xfId="221" applyNumberFormat="1" applyFill="1" applyBorder="1" applyAlignment="1">
      <alignment horizontal="right"/>
    </xf>
    <xf numFmtId="172" fontId="46" fillId="33" borderId="0" xfId="221" applyNumberFormat="1" applyFill="1" applyBorder="1" applyProtection="1">
      <protection locked="0"/>
    </xf>
    <xf numFmtId="39" fontId="84" fillId="36" borderId="14" xfId="221" applyFont="1" applyFill="1" applyBorder="1"/>
    <xf numFmtId="39" fontId="84" fillId="36" borderId="0" xfId="221" applyNumberFormat="1" applyFont="1" applyFill="1" applyBorder="1" applyAlignment="1">
      <alignment horizontal="center"/>
    </xf>
    <xf numFmtId="182" fontId="46" fillId="36" borderId="0" xfId="221" applyNumberFormat="1" applyFill="1" applyBorder="1" applyAlignment="1" applyProtection="1">
      <alignment horizontal="center"/>
      <protection locked="0"/>
    </xf>
    <xf numFmtId="182" fontId="46" fillId="36" borderId="0" xfId="221" applyNumberFormat="1" applyFill="1" applyBorder="1" applyAlignment="1">
      <alignment horizontal="right"/>
    </xf>
    <xf numFmtId="172" fontId="46" fillId="36" borderId="0" xfId="221" applyNumberFormat="1" applyFill="1" applyBorder="1" applyProtection="1">
      <protection locked="0"/>
    </xf>
    <xf numFmtId="37" fontId="84" fillId="36" borderId="0" xfId="221" applyNumberFormat="1" applyFont="1" applyFill="1" applyBorder="1" applyAlignment="1">
      <alignment horizontal="center"/>
    </xf>
    <xf numFmtId="170" fontId="46" fillId="36" borderId="10" xfId="222" applyNumberFormat="1" applyFont="1" applyFill="1" applyBorder="1" applyAlignment="1">
      <alignment horizontal="right"/>
    </xf>
    <xf numFmtId="170" fontId="46" fillId="33" borderId="10" xfId="222" applyNumberFormat="1" applyFont="1" applyFill="1" applyBorder="1" applyAlignment="1">
      <alignment horizontal="right"/>
    </xf>
    <xf numFmtId="39" fontId="64" fillId="38" borderId="19" xfId="221" applyFont="1" applyFill="1" applyBorder="1" applyAlignment="1">
      <alignment horizontal="center"/>
    </xf>
    <xf numFmtId="39" fontId="64" fillId="38" borderId="20" xfId="221" applyFont="1" applyFill="1" applyBorder="1" applyAlignment="1">
      <alignment horizontal="center"/>
    </xf>
    <xf numFmtId="176" fontId="64" fillId="38" borderId="73" xfId="222" applyNumberFormat="1" applyFont="1" applyFill="1" applyBorder="1"/>
    <xf numFmtId="39" fontId="46" fillId="0" borderId="0" xfId="221" applyAlignment="1">
      <alignment horizontal="center"/>
    </xf>
    <xf numFmtId="39" fontId="54" fillId="35" borderId="74" xfId="221" applyFont="1" applyFill="1" applyBorder="1"/>
    <xf numFmtId="39" fontId="65" fillId="35" borderId="11" xfId="221" applyFont="1" applyFill="1" applyBorder="1"/>
    <xf numFmtId="49" fontId="46" fillId="35" borderId="13" xfId="221" applyNumberFormat="1" applyFill="1" applyBorder="1" applyAlignment="1">
      <alignment horizontal="center"/>
    </xf>
    <xf numFmtId="39" fontId="46" fillId="0" borderId="0" xfId="221" applyBorder="1"/>
    <xf numFmtId="39" fontId="86" fillId="35" borderId="76" xfId="221" applyFont="1" applyFill="1" applyBorder="1" applyAlignment="1">
      <alignment horizontal="center" vertical="center" wrapText="1"/>
    </xf>
    <xf numFmtId="39" fontId="65" fillId="35" borderId="24" xfId="221" applyFont="1" applyFill="1" applyBorder="1" applyAlignment="1">
      <alignment horizontal="center" vertical="center" wrapText="1"/>
    </xf>
    <xf numFmtId="39" fontId="65" fillId="35" borderId="71" xfId="221" applyFont="1" applyFill="1" applyBorder="1" applyAlignment="1">
      <alignment horizontal="center" vertical="center" wrapText="1"/>
    </xf>
    <xf numFmtId="49" fontId="46" fillId="0" borderId="0" xfId="221" applyNumberFormat="1" applyAlignment="1">
      <alignment horizontal="center"/>
    </xf>
    <xf numFmtId="39" fontId="54" fillId="33" borderId="0" xfId="221" applyFont="1" applyFill="1"/>
    <xf numFmtId="39" fontId="56" fillId="33" borderId="0" xfId="221" applyFont="1" applyFill="1"/>
    <xf numFmtId="39" fontId="46" fillId="0" borderId="14" xfId="221" applyFont="1" applyFill="1" applyBorder="1"/>
    <xf numFmtId="39" fontId="46" fillId="0" borderId="0" xfId="221" applyFont="1" applyFill="1" applyBorder="1"/>
    <xf numFmtId="183" fontId="46" fillId="0" borderId="0" xfId="221" applyNumberFormat="1" applyFill="1" applyBorder="1"/>
    <xf numFmtId="183" fontId="46" fillId="0" borderId="0" xfId="221" applyNumberFormat="1" applyFill="1" applyBorder="1" applyProtection="1">
      <protection locked="0"/>
    </xf>
    <xf numFmtId="164" fontId="46" fillId="0" borderId="0" xfId="221" applyNumberFormat="1" applyFill="1" applyBorder="1"/>
    <xf numFmtId="39" fontId="46" fillId="36" borderId="14" xfId="221" applyFont="1" applyFill="1" applyBorder="1"/>
    <xf numFmtId="39" fontId="46" fillId="36" borderId="0" xfId="221" applyFont="1" applyFill="1" applyBorder="1"/>
    <xf numFmtId="183" fontId="46" fillId="36" borderId="0" xfId="221" applyNumberFormat="1" applyFill="1" applyBorder="1"/>
    <xf numFmtId="183" fontId="46" fillId="36" borderId="0" xfId="221" applyNumberFormat="1" applyFill="1" applyBorder="1" applyProtection="1">
      <protection locked="0"/>
    </xf>
    <xf numFmtId="164" fontId="46" fillId="36" borderId="0" xfId="221" applyNumberFormat="1" applyFill="1" applyBorder="1"/>
    <xf numFmtId="39" fontId="55" fillId="0" borderId="0" xfId="221" applyFont="1" applyBorder="1" applyAlignment="1">
      <alignment horizontal="center"/>
    </xf>
    <xf numFmtId="172" fontId="46" fillId="0" borderId="0" xfId="221" applyNumberFormat="1" applyBorder="1"/>
    <xf numFmtId="173" fontId="46" fillId="0" borderId="0" xfId="221" applyNumberFormat="1" applyBorder="1"/>
    <xf numFmtId="39" fontId="72" fillId="38" borderId="20" xfId="221" applyFont="1" applyFill="1" applyBorder="1"/>
    <xf numFmtId="184" fontId="64" fillId="38" borderId="73" xfId="221" applyNumberFormat="1" applyFont="1" applyFill="1" applyBorder="1" applyAlignment="1">
      <alignment horizontal="center"/>
    </xf>
    <xf numFmtId="178" fontId="87" fillId="35" borderId="0" xfId="220" applyNumberFormat="1" applyFont="1" applyFill="1" applyAlignment="1">
      <alignment horizontal="center"/>
    </xf>
    <xf numFmtId="39" fontId="72" fillId="35" borderId="0" xfId="221" applyFont="1" applyFill="1"/>
    <xf numFmtId="37" fontId="72" fillId="35" borderId="0" xfId="221" applyNumberFormat="1" applyFont="1" applyFill="1"/>
    <xf numFmtId="39" fontId="87" fillId="35" borderId="76" xfId="221" applyFont="1" applyFill="1" applyBorder="1" applyAlignment="1">
      <alignment horizontal="center" vertical="center" wrapText="1"/>
    </xf>
    <xf numFmtId="39" fontId="87" fillId="35" borderId="77" xfId="221" applyFont="1" applyFill="1" applyBorder="1" applyAlignment="1">
      <alignment horizontal="center" vertical="center" wrapText="1"/>
    </xf>
    <xf numFmtId="39" fontId="87" fillId="35" borderId="71" xfId="221" applyFont="1" applyFill="1" applyBorder="1" applyAlignment="1">
      <alignment horizontal="center" vertical="center" wrapText="1"/>
    </xf>
    <xf numFmtId="39" fontId="87" fillId="35" borderId="74" xfId="221" applyFont="1" applyFill="1" applyBorder="1" applyAlignment="1">
      <alignment horizontal="center" vertical="center" wrapText="1"/>
    </xf>
    <xf numFmtId="39" fontId="87" fillId="35" borderId="78" xfId="221" applyFont="1" applyFill="1" applyBorder="1" applyAlignment="1">
      <alignment horizontal="center" vertical="center" wrapText="1"/>
    </xf>
    <xf numFmtId="39" fontId="87" fillId="35" borderId="12" xfId="221" applyFont="1" applyFill="1" applyBorder="1" applyAlignment="1">
      <alignment horizontal="center" vertical="center" wrapText="1"/>
    </xf>
    <xf numFmtId="4" fontId="46" fillId="36" borderId="0" xfId="221" applyNumberFormat="1" applyFill="1" applyBorder="1" applyProtection="1">
      <protection locked="0"/>
    </xf>
    <xf numFmtId="170" fontId="46" fillId="36" borderId="0" xfId="222" applyNumberFormat="1" applyFont="1" applyFill="1" applyBorder="1" applyProtection="1">
      <protection locked="0"/>
    </xf>
    <xf numFmtId="4" fontId="73" fillId="36" borderId="0" xfId="221" applyNumberFormat="1" applyFont="1" applyFill="1" applyBorder="1"/>
    <xf numFmtId="4" fontId="73" fillId="36" borderId="10" xfId="221" applyNumberFormat="1" applyFont="1" applyFill="1" applyBorder="1"/>
    <xf numFmtId="4" fontId="73" fillId="0" borderId="0" xfId="221" applyNumberFormat="1" applyFont="1" applyFill="1" applyBorder="1"/>
    <xf numFmtId="9" fontId="46" fillId="0" borderId="0" xfId="220" applyFont="1"/>
    <xf numFmtId="4" fontId="46" fillId="33" borderId="0" xfId="221" applyNumberFormat="1" applyFill="1" applyBorder="1" applyProtection="1">
      <protection locked="0"/>
    </xf>
    <xf numFmtId="170" fontId="46" fillId="33" borderId="0" xfId="222" applyNumberFormat="1" applyFont="1" applyFill="1" applyBorder="1" applyProtection="1">
      <protection locked="0"/>
    </xf>
    <xf numFmtId="4" fontId="73" fillId="33" borderId="0" xfId="221" applyNumberFormat="1" applyFont="1" applyFill="1" applyBorder="1"/>
    <xf numFmtId="4" fontId="73" fillId="33" borderId="10" xfId="221" applyNumberFormat="1" applyFont="1" applyFill="1" applyBorder="1"/>
    <xf numFmtId="0" fontId="46" fillId="0" borderId="0" xfId="220" applyNumberFormat="1" applyFont="1"/>
    <xf numFmtId="39" fontId="55" fillId="39" borderId="0" xfId="221" applyFont="1" applyFill="1"/>
    <xf numFmtId="39" fontId="46" fillId="39" borderId="0" xfId="221" applyFill="1"/>
    <xf numFmtId="39" fontId="64" fillId="38" borderId="19" xfId="221" applyFont="1" applyFill="1" applyBorder="1" applyAlignment="1"/>
    <xf numFmtId="39" fontId="64" fillId="38" borderId="20" xfId="221" applyFont="1" applyFill="1" applyBorder="1" applyAlignment="1"/>
    <xf numFmtId="164" fontId="64" fillId="38" borderId="21" xfId="221" applyNumberFormat="1" applyFont="1" applyFill="1" applyBorder="1"/>
    <xf numFmtId="39" fontId="65" fillId="35" borderId="12" xfId="221" applyFont="1" applyFill="1" applyBorder="1" applyAlignment="1">
      <alignment vertical="center"/>
    </xf>
    <xf numFmtId="39" fontId="65" fillId="35" borderId="12" xfId="221" applyFont="1" applyFill="1" applyBorder="1" applyAlignment="1">
      <alignment horizontal="center" vertical="center" wrapText="1"/>
    </xf>
    <xf numFmtId="39" fontId="65" fillId="35" borderId="0" xfId="221" applyFont="1" applyFill="1" applyBorder="1" applyAlignment="1">
      <alignment horizontal="center" vertical="center" wrapText="1"/>
    </xf>
    <xf numFmtId="39" fontId="65" fillId="35" borderId="0" xfId="221" applyFont="1" applyFill="1" applyBorder="1" applyAlignment="1">
      <alignment horizontal="center" vertical="center"/>
    </xf>
    <xf numFmtId="164" fontId="46" fillId="33" borderId="0" xfId="221" applyNumberFormat="1" applyFill="1" applyBorder="1" applyAlignment="1">
      <alignment horizontal="center" vertical="center"/>
    </xf>
    <xf numFmtId="164" fontId="46" fillId="33" borderId="10" xfId="221" applyNumberFormat="1" applyFill="1" applyBorder="1" applyProtection="1"/>
    <xf numFmtId="164" fontId="46" fillId="36" borderId="0" xfId="221" applyNumberFormat="1" applyFill="1" applyBorder="1" applyAlignment="1">
      <alignment horizontal="center" vertical="center"/>
    </xf>
    <xf numFmtId="164" fontId="46" fillId="36" borderId="10" xfId="221" applyNumberFormat="1" applyFill="1" applyBorder="1" applyProtection="1"/>
    <xf numFmtId="39" fontId="55" fillId="0" borderId="0" xfId="221" applyFont="1" applyBorder="1"/>
    <xf numFmtId="39" fontId="55" fillId="0" borderId="0" xfId="221" applyFont="1" applyBorder="1" applyAlignment="1">
      <alignment horizontal="center" wrapText="1"/>
    </xf>
    <xf numFmtId="39" fontId="55" fillId="0" borderId="0" xfId="221" applyFont="1" applyBorder="1" applyAlignment="1">
      <alignment horizontal="center" vertical="center" wrapText="1"/>
    </xf>
    <xf numFmtId="172" fontId="46" fillId="39" borderId="0" xfId="221" applyNumberFormat="1" applyFill="1" applyBorder="1"/>
    <xf numFmtId="185" fontId="46" fillId="0" borderId="0" xfId="221" applyNumberFormat="1" applyBorder="1"/>
    <xf numFmtId="164" fontId="46" fillId="0" borderId="0" xfId="221" applyNumberFormat="1" applyFont="1" applyBorder="1"/>
    <xf numFmtId="172" fontId="73" fillId="0" borderId="0" xfId="221" applyNumberFormat="1" applyFont="1" applyBorder="1"/>
    <xf numFmtId="39" fontId="85" fillId="38" borderId="20" xfId="221" applyFont="1" applyFill="1" applyBorder="1" applyAlignment="1">
      <alignment horizontal="center"/>
    </xf>
    <xf numFmtId="39" fontId="88" fillId="35" borderId="12" xfId="221" applyFont="1" applyFill="1" applyBorder="1"/>
    <xf numFmtId="39" fontId="65" fillId="35" borderId="13" xfId="221" applyFont="1" applyFill="1" applyBorder="1"/>
    <xf numFmtId="39" fontId="46" fillId="0" borderId="14" xfId="221" applyBorder="1" applyAlignment="1">
      <alignment horizontal="center"/>
    </xf>
    <xf numFmtId="39" fontId="46" fillId="0" borderId="10" xfId="221" applyBorder="1"/>
    <xf numFmtId="39" fontId="46" fillId="36" borderId="14" xfId="221" applyFill="1" applyBorder="1" applyAlignment="1">
      <alignment horizontal="center"/>
    </xf>
    <xf numFmtId="39" fontId="46" fillId="36" borderId="0" xfId="221" applyFill="1" applyBorder="1"/>
    <xf numFmtId="39" fontId="46" fillId="36" borderId="10" xfId="221" applyFill="1" applyBorder="1"/>
    <xf numFmtId="39" fontId="46" fillId="33" borderId="14" xfId="221" applyFill="1" applyBorder="1" applyAlignment="1">
      <alignment horizontal="center"/>
    </xf>
    <xf numFmtId="39" fontId="46" fillId="33" borderId="0" xfId="221" applyFill="1" applyBorder="1"/>
    <xf numFmtId="39" fontId="46" fillId="33" borderId="10" xfId="221" applyFill="1" applyBorder="1"/>
    <xf numFmtId="39" fontId="65" fillId="38" borderId="19" xfId="221" applyFont="1" applyFill="1" applyBorder="1"/>
    <xf numFmtId="39" fontId="65" fillId="38" borderId="20" xfId="221" applyFont="1" applyFill="1" applyBorder="1"/>
    <xf numFmtId="39" fontId="88" fillId="38" borderId="21" xfId="221" applyFont="1" applyFill="1" applyBorder="1"/>
    <xf numFmtId="170" fontId="52" fillId="36" borderId="23" xfId="222" applyNumberFormat="1" applyFont="1" applyFill="1" applyBorder="1"/>
    <xf numFmtId="170" fontId="52" fillId="36" borderId="23" xfId="222" applyNumberFormat="1" applyFont="1" applyFill="1" applyBorder="1" applyProtection="1"/>
    <xf numFmtId="39" fontId="88" fillId="35" borderId="15" xfId="221" applyFont="1" applyFill="1" applyBorder="1"/>
    <xf numFmtId="39" fontId="88" fillId="35" borderId="18" xfId="221" applyFont="1" applyFill="1" applyBorder="1"/>
    <xf numFmtId="39" fontId="88" fillId="35" borderId="16" xfId="221" applyFont="1" applyFill="1" applyBorder="1"/>
    <xf numFmtId="39" fontId="46" fillId="0" borderId="79" xfId="221" applyBorder="1"/>
    <xf numFmtId="39" fontId="46" fillId="0" borderId="35" xfId="221" applyBorder="1"/>
    <xf numFmtId="39" fontId="46" fillId="0" borderId="13" xfId="221" applyBorder="1"/>
    <xf numFmtId="39" fontId="46" fillId="0" borderId="22" xfId="221" applyBorder="1"/>
    <xf numFmtId="39" fontId="46" fillId="0" borderId="23" xfId="221" applyBorder="1"/>
    <xf numFmtId="39" fontId="46" fillId="0" borderId="80" xfId="221" applyBorder="1"/>
    <xf numFmtId="39" fontId="46" fillId="0" borderId="81" xfId="221" applyBorder="1"/>
    <xf numFmtId="39" fontId="46" fillId="0" borderId="20" xfId="221" applyBorder="1"/>
    <xf numFmtId="39" fontId="46" fillId="0" borderId="21" xfId="221" applyBorder="1"/>
    <xf numFmtId="39" fontId="89" fillId="0" borderId="0" xfId="221" applyFont="1"/>
    <xf numFmtId="39" fontId="74" fillId="39" borderId="0" xfId="221" applyFont="1" applyFill="1" applyProtection="1">
      <protection locked="0"/>
    </xf>
    <xf numFmtId="39" fontId="89" fillId="39" borderId="0" xfId="221" applyFont="1" applyFill="1" applyProtection="1">
      <protection locked="0"/>
    </xf>
    <xf numFmtId="39" fontId="75" fillId="35" borderId="0" xfId="221" applyFont="1" applyFill="1" applyAlignment="1" applyProtection="1">
      <alignment horizontal="center"/>
      <protection locked="0"/>
    </xf>
    <xf numFmtId="170" fontId="44" fillId="42" borderId="36" xfId="222" applyNumberFormat="1" applyFont="1" applyFill="1" applyBorder="1" applyAlignment="1" applyProtection="1">
      <alignment horizontal="center" vertical="center" wrapText="1"/>
    </xf>
    <xf numFmtId="178" fontId="77" fillId="42" borderId="16" xfId="220" applyNumberFormat="1" applyFont="1" applyFill="1" applyBorder="1" applyAlignment="1" applyProtection="1">
      <alignment horizontal="center" vertical="center" wrapText="1"/>
    </xf>
    <xf numFmtId="170" fontId="44" fillId="42" borderId="16" xfId="222" applyNumberFormat="1" applyFont="1" applyFill="1" applyBorder="1" applyAlignment="1" applyProtection="1">
      <alignment horizontal="center" vertical="center" wrapText="1"/>
    </xf>
    <xf numFmtId="39" fontId="90" fillId="33" borderId="14" xfId="221" applyFont="1" applyFill="1" applyBorder="1" applyProtection="1"/>
    <xf numFmtId="39" fontId="90" fillId="33" borderId="0" xfId="221" applyFont="1" applyFill="1" applyBorder="1" applyProtection="1"/>
    <xf numFmtId="170" fontId="41" fillId="33" borderId="75" xfId="222" applyNumberFormat="1" applyFont="1" applyFill="1" applyBorder="1" applyAlignment="1" applyProtection="1">
      <alignment vertical="center"/>
    </xf>
    <xf numFmtId="178" fontId="91" fillId="33" borderId="10" xfId="220" applyNumberFormat="1" applyFont="1" applyFill="1" applyBorder="1" applyProtection="1"/>
    <xf numFmtId="170" fontId="92" fillId="33" borderId="10" xfId="222" applyNumberFormat="1" applyFont="1" applyFill="1" applyBorder="1" applyProtection="1"/>
    <xf numFmtId="39" fontId="90" fillId="36" borderId="14" xfId="221" applyFont="1" applyFill="1" applyBorder="1" applyProtection="1"/>
    <xf numFmtId="39" fontId="90" fillId="36" borderId="0" xfId="221" applyFont="1" applyFill="1" applyBorder="1" applyProtection="1"/>
    <xf numFmtId="170" fontId="41" fillId="36" borderId="75" xfId="222" applyNumberFormat="1" applyFont="1" applyFill="1" applyBorder="1" applyAlignment="1" applyProtection="1">
      <alignment vertical="center"/>
    </xf>
    <xf numFmtId="178" fontId="91" fillId="36" borderId="10" xfId="220" applyNumberFormat="1" applyFont="1" applyFill="1" applyBorder="1" applyProtection="1"/>
    <xf numFmtId="170" fontId="92" fillId="36" borderId="10" xfId="222" applyNumberFormat="1" applyFont="1" applyFill="1" applyBorder="1" applyProtection="1"/>
    <xf numFmtId="39" fontId="25" fillId="0" borderId="0" xfId="226" applyFont="1"/>
    <xf numFmtId="170" fontId="42" fillId="36" borderId="14" xfId="222" applyNumberFormat="1" applyFont="1" applyFill="1" applyBorder="1" applyProtection="1"/>
    <xf numFmtId="170" fontId="43" fillId="35" borderId="15" xfId="222" applyNumberFormat="1" applyFont="1" applyFill="1" applyBorder="1"/>
    <xf numFmtId="170" fontId="43" fillId="35" borderId="18" xfId="222" applyNumberFormat="1" applyFont="1" applyFill="1" applyBorder="1"/>
    <xf numFmtId="169" fontId="43" fillId="35" borderId="36" xfId="222" applyNumberFormat="1" applyFont="1" applyFill="1" applyBorder="1"/>
    <xf numFmtId="178" fontId="77" fillId="35" borderId="36" xfId="220" applyNumberFormat="1" applyFont="1" applyFill="1" applyBorder="1"/>
    <xf numFmtId="170" fontId="93" fillId="35" borderId="16" xfId="222" applyNumberFormat="1" applyFont="1" applyFill="1" applyBorder="1"/>
    <xf numFmtId="178" fontId="91" fillId="33" borderId="75" xfId="220" applyNumberFormat="1" applyFont="1" applyFill="1" applyBorder="1" applyAlignment="1" applyProtection="1">
      <alignment horizontal="left" vertical="center"/>
    </xf>
    <xf numFmtId="170" fontId="93" fillId="33" borderId="10" xfId="222" applyNumberFormat="1" applyFont="1" applyFill="1" applyBorder="1" applyAlignment="1" applyProtection="1">
      <alignment vertical="center"/>
    </xf>
    <xf numFmtId="39" fontId="44" fillId="35" borderId="15" xfId="221" applyFont="1" applyFill="1" applyBorder="1" applyProtection="1"/>
    <xf numFmtId="39" fontId="75" fillId="35" borderId="18" xfId="221" applyFont="1" applyFill="1" applyBorder="1" applyProtection="1"/>
    <xf numFmtId="170" fontId="44" fillId="42" borderId="36" xfId="222" applyNumberFormat="1" applyFont="1" applyFill="1" applyBorder="1" applyAlignment="1" applyProtection="1">
      <alignment horizontal="left" vertical="center"/>
    </xf>
    <xf numFmtId="178" fontId="77" fillId="42" borderId="36" xfId="220" applyNumberFormat="1" applyFont="1" applyFill="1" applyBorder="1" applyAlignment="1" applyProtection="1">
      <alignment horizontal="left" vertical="center"/>
    </xf>
    <xf numFmtId="170" fontId="92" fillId="42" borderId="16" xfId="222" applyNumberFormat="1" applyFont="1" applyFill="1" applyBorder="1" applyAlignment="1" applyProtection="1">
      <alignment horizontal="left" vertical="center"/>
    </xf>
    <xf numFmtId="170" fontId="93" fillId="33" borderId="13" xfId="222" applyNumberFormat="1" applyFont="1" applyFill="1" applyBorder="1" applyAlignment="1" applyProtection="1">
      <alignment vertical="center"/>
    </xf>
    <xf numFmtId="39" fontId="44" fillId="35" borderId="11" xfId="221" applyFont="1" applyFill="1" applyBorder="1" applyProtection="1"/>
    <xf numFmtId="39" fontId="75" fillId="35" borderId="12" xfId="221" applyFont="1" applyFill="1" applyBorder="1" applyProtection="1"/>
    <xf numFmtId="170" fontId="92" fillId="42" borderId="13" xfId="222" applyNumberFormat="1" applyFont="1" applyFill="1" applyBorder="1" applyAlignment="1" applyProtection="1">
      <alignment horizontal="left" vertical="center"/>
    </xf>
    <xf numFmtId="178" fontId="89" fillId="0" borderId="0" xfId="220" applyNumberFormat="1" applyFont="1" applyBorder="1"/>
    <xf numFmtId="169" fontId="44" fillId="43" borderId="74" xfId="222" applyNumberFormat="1" applyFont="1" applyFill="1" applyBorder="1" applyAlignment="1" applyProtection="1">
      <alignment horizontal="left" vertical="center"/>
    </xf>
    <xf numFmtId="188" fontId="94" fillId="42" borderId="74" xfId="224" applyNumberFormat="1" applyFont="1" applyFill="1" applyBorder="1" applyAlignment="1" applyProtection="1">
      <alignment horizontal="left" vertical="center"/>
    </xf>
    <xf numFmtId="170" fontId="44" fillId="42" borderId="74" xfId="222" applyNumberFormat="1" applyFont="1" applyFill="1" applyBorder="1" applyAlignment="1" applyProtection="1">
      <alignment horizontal="left" vertical="center"/>
    </xf>
    <xf numFmtId="175" fontId="77" fillId="44" borderId="74" xfId="224" applyFont="1" applyFill="1" applyBorder="1" applyAlignment="1" applyProtection="1">
      <alignment horizontal="center" vertical="center"/>
    </xf>
    <xf numFmtId="39" fontId="89" fillId="33" borderId="12" xfId="221" applyFont="1" applyFill="1" applyBorder="1" applyProtection="1"/>
    <xf numFmtId="170" fontId="95" fillId="33" borderId="73" xfId="222" applyNumberFormat="1" applyFont="1" applyFill="1" applyBorder="1"/>
    <xf numFmtId="178" fontId="96" fillId="33" borderId="74" xfId="220" applyNumberFormat="1" applyFont="1" applyFill="1" applyBorder="1" applyProtection="1"/>
    <xf numFmtId="170" fontId="97" fillId="33" borderId="13" xfId="222" applyNumberFormat="1" applyFont="1" applyFill="1" applyBorder="1" applyProtection="1"/>
    <xf numFmtId="39" fontId="44" fillId="45" borderId="20" xfId="221" applyFont="1" applyFill="1" applyBorder="1"/>
    <xf numFmtId="170" fontId="95" fillId="45" borderId="73" xfId="222" applyNumberFormat="1" applyFont="1" applyFill="1" applyBorder="1"/>
    <xf numFmtId="169" fontId="45" fillId="33" borderId="73" xfId="222" applyFont="1" applyFill="1" applyBorder="1"/>
    <xf numFmtId="170" fontId="92" fillId="33" borderId="21" xfId="222" applyNumberFormat="1" applyFont="1" applyFill="1" applyBorder="1"/>
    <xf numFmtId="39" fontId="98" fillId="0" borderId="0" xfId="221" applyFont="1"/>
    <xf numFmtId="39" fontId="44" fillId="35" borderId="73" xfId="221" applyFont="1" applyFill="1" applyBorder="1"/>
    <xf numFmtId="39" fontId="44" fillId="35" borderId="20" xfId="221" applyFont="1" applyFill="1" applyBorder="1"/>
    <xf numFmtId="170" fontId="44" fillId="35" borderId="73" xfId="222" applyNumberFormat="1" applyFont="1" applyFill="1" applyBorder="1"/>
    <xf numFmtId="178" fontId="77" fillId="35" borderId="73" xfId="220" applyNumberFormat="1" applyFont="1" applyFill="1" applyBorder="1"/>
    <xf numFmtId="170" fontId="92" fillId="35" borderId="21" xfId="222" applyNumberFormat="1" applyFont="1" applyFill="1" applyBorder="1"/>
    <xf numFmtId="39" fontId="44" fillId="0" borderId="0" xfId="221" applyFont="1" applyFill="1" applyBorder="1"/>
    <xf numFmtId="170" fontId="92" fillId="0" borderId="0" xfId="222" applyNumberFormat="1" applyFont="1" applyFill="1" applyBorder="1"/>
    <xf numFmtId="39" fontId="98" fillId="0" borderId="0" xfId="221" applyFont="1" applyFill="1"/>
    <xf numFmtId="39" fontId="98" fillId="33" borderId="0" xfId="221" applyFont="1" applyFill="1" applyBorder="1"/>
    <xf numFmtId="170" fontId="44" fillId="35" borderId="36" xfId="222" applyNumberFormat="1" applyFont="1" applyFill="1" applyBorder="1"/>
    <xf numFmtId="39" fontId="65" fillId="0" borderId="0" xfId="221" applyFont="1"/>
    <xf numFmtId="185" fontId="65" fillId="0" borderId="0" xfId="221" applyNumberFormat="1" applyFont="1" applyBorder="1"/>
    <xf numFmtId="39" fontId="88" fillId="39" borderId="0" xfId="221" applyFont="1" applyFill="1"/>
    <xf numFmtId="39" fontId="65" fillId="0" borderId="0" xfId="221" applyFont="1" applyFill="1" applyBorder="1"/>
    <xf numFmtId="164" fontId="77" fillId="42" borderId="74" xfId="215" applyFont="1" applyFill="1" applyBorder="1" applyAlignment="1" applyProtection="1">
      <alignment horizontal="left" vertical="center"/>
    </xf>
    <xf numFmtId="0" fontId="19" fillId="0" borderId="90" xfId="33" applyBorder="1"/>
    <xf numFmtId="0" fontId="19" fillId="0" borderId="21" xfId="33" applyBorder="1"/>
    <xf numFmtId="0" fontId="40" fillId="0" borderId="0" xfId="33" applyFont="1" applyAlignment="1">
      <alignment horizontal="center"/>
    </xf>
    <xf numFmtId="0" fontId="40" fillId="0" borderId="0" xfId="33" applyFont="1"/>
    <xf numFmtId="0" fontId="104" fillId="0" borderId="0" xfId="33" applyFont="1" applyAlignment="1">
      <alignment horizontal="left"/>
    </xf>
    <xf numFmtId="0" fontId="104" fillId="0" borderId="10" xfId="33" applyFont="1" applyBorder="1" applyAlignment="1">
      <alignment horizontal="left"/>
    </xf>
    <xf numFmtId="0" fontId="104" fillId="0" borderId="0" xfId="33" applyFont="1" applyAlignment="1">
      <alignment horizontal="center" vertical="center"/>
    </xf>
    <xf numFmtId="0" fontId="104" fillId="0" borderId="10" xfId="33" applyFont="1" applyBorder="1" applyAlignment="1">
      <alignment horizontal="center" vertical="center"/>
    </xf>
    <xf numFmtId="0" fontId="105" fillId="0" borderId="14" xfId="228" applyFill="1" applyBorder="1" applyAlignment="1">
      <alignment horizontal="left"/>
    </xf>
    <xf numFmtId="0" fontId="19" fillId="0" borderId="0" xfId="33"/>
    <xf numFmtId="0" fontId="19" fillId="0" borderId="0" xfId="33" applyAlignment="1">
      <alignment horizontal="center"/>
    </xf>
    <xf numFmtId="14" fontId="38" fillId="0" borderId="20" xfId="33" applyNumberFormat="1" applyFont="1" applyBorder="1" applyAlignment="1">
      <alignment wrapText="1"/>
    </xf>
    <xf numFmtId="14" fontId="106" fillId="0" borderId="10" xfId="228" applyNumberFormat="1" applyFont="1" applyFill="1" applyBorder="1" applyAlignment="1">
      <alignment horizontal="center" vertical="center"/>
    </xf>
    <xf numFmtId="0" fontId="43" fillId="46" borderId="11" xfId="33" applyFont="1" applyFill="1" applyBorder="1" applyAlignment="1">
      <alignment horizontal="center" vertical="center"/>
    </xf>
    <xf numFmtId="0" fontId="43" fillId="46" borderId="91" xfId="33" applyFont="1" applyFill="1" applyBorder="1" applyAlignment="1">
      <alignment horizontal="center" vertical="center" wrapText="1"/>
    </xf>
    <xf numFmtId="0" fontId="107" fillId="46" borderId="91" xfId="33" applyFont="1" applyFill="1" applyBorder="1" applyAlignment="1">
      <alignment horizontal="centerContinuous" vertical="center" wrapText="1"/>
    </xf>
    <xf numFmtId="0" fontId="107" fillId="46" borderId="13" xfId="33" applyFont="1" applyFill="1" applyBorder="1" applyAlignment="1">
      <alignment horizontal="centerContinuous" vertical="center"/>
    </xf>
    <xf numFmtId="0" fontId="45" fillId="34" borderId="95" xfId="0" applyFont="1" applyFill="1" applyBorder="1" applyAlignment="1">
      <alignment horizontal="center" vertical="center"/>
    </xf>
    <xf numFmtId="0" fontId="109" fillId="34" borderId="96" xfId="0" applyFont="1" applyFill="1" applyBorder="1" applyAlignment="1">
      <alignment horizontal="center" vertical="center" wrapText="1"/>
    </xf>
    <xf numFmtId="0" fontId="109" fillId="34" borderId="97" xfId="0" applyFont="1" applyFill="1" applyBorder="1" applyAlignment="1">
      <alignment horizontal="center" vertical="center" wrapText="1"/>
    </xf>
    <xf numFmtId="0" fontId="109" fillId="34" borderId="97" xfId="215" applyNumberFormat="1" applyFont="1" applyFill="1" applyBorder="1" applyAlignment="1">
      <alignment horizontal="center" vertical="center" wrapText="1"/>
    </xf>
    <xf numFmtId="4" fontId="102" fillId="34" borderId="84" xfId="33" applyNumberFormat="1" applyFont="1" applyFill="1" applyBorder="1" applyAlignment="1">
      <alignment vertical="center" wrapText="1"/>
    </xf>
    <xf numFmtId="4" fontId="102" fillId="34" borderId="98" xfId="33" applyNumberFormat="1" applyFont="1" applyFill="1" applyBorder="1" applyAlignment="1">
      <alignment vertical="center" wrapText="1"/>
    </xf>
    <xf numFmtId="0" fontId="45" fillId="0" borderId="95" xfId="0" applyFont="1" applyBorder="1" applyAlignment="1">
      <alignment horizontal="center" vertical="center"/>
    </xf>
    <xf numFmtId="0" fontId="109" fillId="0" borderId="96" xfId="0" applyFont="1" applyBorder="1" applyAlignment="1">
      <alignment horizontal="center" vertical="center" wrapText="1"/>
    </xf>
    <xf numFmtId="1" fontId="109" fillId="0" borderId="97" xfId="0" applyNumberFormat="1" applyFont="1" applyBorder="1" applyAlignment="1">
      <alignment horizontal="center" vertical="center" wrapText="1"/>
    </xf>
    <xf numFmtId="0" fontId="109" fillId="0" borderId="97" xfId="215" applyNumberFormat="1" applyFont="1" applyFill="1" applyBorder="1" applyAlignment="1">
      <alignment horizontal="center" vertical="center" wrapText="1"/>
    </xf>
    <xf numFmtId="4" fontId="102" fillId="0" borderId="84" xfId="33" applyNumberFormat="1" applyFont="1" applyBorder="1" applyAlignment="1">
      <alignment vertical="center" wrapText="1"/>
    </xf>
    <xf numFmtId="4" fontId="110" fillId="0" borderId="98" xfId="33" applyNumberFormat="1" applyFont="1" applyBorder="1" applyAlignment="1">
      <alignment vertical="center" wrapText="1"/>
    </xf>
    <xf numFmtId="2" fontId="109" fillId="0" borderId="97" xfId="0" applyNumberFormat="1" applyFont="1" applyBorder="1" applyAlignment="1">
      <alignment horizontal="center" vertical="center" wrapText="1"/>
    </xf>
    <xf numFmtId="0" fontId="109" fillId="0" borderId="97" xfId="0" applyFont="1" applyBorder="1" applyAlignment="1">
      <alignment horizontal="center" vertical="center" wrapText="1"/>
    </xf>
    <xf numFmtId="4" fontId="110" fillId="34" borderId="98" xfId="33" applyNumberFormat="1" applyFont="1" applyFill="1" applyBorder="1" applyAlignment="1">
      <alignment vertical="center" wrapText="1"/>
    </xf>
    <xf numFmtId="0" fontId="111" fillId="0" borderId="0" xfId="33" applyFont="1" applyAlignment="1">
      <alignment vertical="center" wrapText="1"/>
    </xf>
    <xf numFmtId="0" fontId="38" fillId="0" borderId="0" xfId="33" applyFont="1" applyAlignment="1">
      <alignment horizontal="center" vertical="center" wrapText="1"/>
    </xf>
    <xf numFmtId="0" fontId="38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12" fillId="0" borderId="95" xfId="0" applyFont="1" applyBorder="1" applyAlignment="1">
      <alignment horizontal="center" vertical="center"/>
    </xf>
    <xf numFmtId="4" fontId="102" fillId="0" borderId="98" xfId="33" applyNumberFormat="1" applyFont="1" applyBorder="1" applyAlignment="1">
      <alignment vertical="center" wrapText="1"/>
    </xf>
    <xf numFmtId="4" fontId="110" fillId="0" borderId="101" xfId="33" applyNumberFormat="1" applyFont="1" applyBorder="1" applyAlignment="1">
      <alignment vertical="center" wrapText="1"/>
    </xf>
    <xf numFmtId="0" fontId="23" fillId="0" borderId="95" xfId="0" applyFont="1" applyBorder="1" applyAlignment="1">
      <alignment horizontal="center" vertical="center"/>
    </xf>
    <xf numFmtId="0" fontId="23" fillId="0" borderId="102" xfId="0" applyFont="1" applyBorder="1" applyAlignment="1">
      <alignment horizontal="center" vertical="center"/>
    </xf>
    <xf numFmtId="0" fontId="109" fillId="0" borderId="103" xfId="0" applyFont="1" applyBorder="1" applyAlignment="1">
      <alignment horizontal="center" vertical="center" wrapText="1"/>
    </xf>
    <xf numFmtId="0" fontId="109" fillId="0" borderId="104" xfId="0" applyFont="1" applyBorder="1" applyAlignment="1">
      <alignment horizontal="center" vertical="center" wrapText="1"/>
    </xf>
    <xf numFmtId="4" fontId="102" fillId="0" borderId="105" xfId="33" applyNumberFormat="1" applyFont="1" applyBorder="1" applyAlignment="1">
      <alignment vertical="center" wrapText="1"/>
    </xf>
    <xf numFmtId="4" fontId="102" fillId="0" borderId="107" xfId="33" applyNumberFormat="1" applyFont="1" applyBorder="1" applyAlignment="1">
      <alignment vertical="center" wrapText="1"/>
    </xf>
    <xf numFmtId="4" fontId="102" fillId="0" borderId="72" xfId="33" applyNumberFormat="1" applyFont="1" applyBorder="1" applyAlignment="1">
      <alignment vertical="center" wrapText="1"/>
    </xf>
    <xf numFmtId="9" fontId="110" fillId="0" borderId="105" xfId="227" applyFont="1" applyBorder="1" applyAlignment="1">
      <alignment vertical="center" wrapText="1"/>
    </xf>
    <xf numFmtId="4" fontId="117" fillId="0" borderId="101" xfId="33" applyNumberFormat="1" applyFont="1" applyBorder="1" applyAlignment="1">
      <alignment vertical="center" wrapText="1"/>
    </xf>
    <xf numFmtId="0" fontId="118" fillId="0" borderId="11" xfId="33" applyFont="1" applyBorder="1" applyAlignment="1">
      <alignment horizontal="center"/>
    </xf>
    <xf numFmtId="0" fontId="118" fillId="0" borderId="12" xfId="33" applyFont="1" applyBorder="1" applyAlignment="1">
      <alignment horizontal="centerContinuous"/>
    </xf>
    <xf numFmtId="0" fontId="118" fillId="0" borderId="12" xfId="33" applyFont="1" applyBorder="1" applyAlignment="1">
      <alignment horizontal="center"/>
    </xf>
    <xf numFmtId="0" fontId="112" fillId="0" borderId="0" xfId="0" applyFont="1"/>
    <xf numFmtId="0" fontId="112" fillId="0" borderId="12" xfId="0" applyFont="1" applyBorder="1"/>
    <xf numFmtId="0" fontId="118" fillId="0" borderId="13" xfId="33" applyFont="1" applyBorder="1" applyAlignment="1">
      <alignment horizontal="center"/>
    </xf>
    <xf numFmtId="0" fontId="19" fillId="0" borderId="14" xfId="33" applyBorder="1"/>
    <xf numFmtId="0" fontId="118" fillId="0" borderId="0" xfId="33" applyFont="1"/>
    <xf numFmtId="0" fontId="118" fillId="0" borderId="0" xfId="33" applyFont="1" applyAlignment="1">
      <alignment horizontal="center"/>
    </xf>
    <xf numFmtId="0" fontId="19" fillId="0" borderId="10" xfId="33" applyBorder="1"/>
    <xf numFmtId="0" fontId="19" fillId="0" borderId="14" xfId="33" applyBorder="1" applyAlignment="1">
      <alignment vertical="center"/>
    </xf>
    <xf numFmtId="0" fontId="118" fillId="0" borderId="0" xfId="33" applyFont="1" applyAlignment="1">
      <alignment vertical="center"/>
    </xf>
    <xf numFmtId="0" fontId="118" fillId="0" borderId="0" xfId="33" applyFont="1" applyAlignment="1">
      <alignment horizontal="center" vertical="center"/>
    </xf>
    <xf numFmtId="0" fontId="118" fillId="0" borderId="0" xfId="33" applyFont="1" applyAlignment="1">
      <alignment horizontal="left" vertical="center"/>
    </xf>
    <xf numFmtId="0" fontId="19" fillId="0" borderId="19" xfId="33" applyBorder="1"/>
    <xf numFmtId="0" fontId="118" fillId="0" borderId="20" xfId="33" applyFont="1" applyBorder="1" applyAlignment="1">
      <alignment horizontal="left"/>
    </xf>
    <xf numFmtId="0" fontId="118" fillId="0" borderId="20" xfId="33" applyFont="1" applyBorder="1" applyAlignment="1">
      <alignment horizontal="center"/>
    </xf>
    <xf numFmtId="0" fontId="19" fillId="0" borderId="20" xfId="33" applyBorder="1"/>
    <xf numFmtId="0" fontId="19" fillId="0" borderId="20" xfId="33" applyBorder="1" applyAlignment="1">
      <alignment horizontal="left"/>
    </xf>
    <xf numFmtId="0" fontId="121" fillId="0" borderId="0" xfId="33" applyFont="1"/>
    <xf numFmtId="0" fontId="122" fillId="0" borderId="0" xfId="33" applyFont="1"/>
    <xf numFmtId="0" fontId="122" fillId="0" borderId="0" xfId="33" applyFont="1" applyAlignment="1">
      <alignment horizontal="center"/>
    </xf>
    <xf numFmtId="0" fontId="111" fillId="0" borderId="0" xfId="33" applyFont="1"/>
    <xf numFmtId="0" fontId="111" fillId="0" borderId="0" xfId="33" applyFont="1" applyAlignment="1">
      <alignment horizontal="center"/>
    </xf>
    <xf numFmtId="0" fontId="123" fillId="0" borderId="0" xfId="33" applyFont="1"/>
    <xf numFmtId="0" fontId="123" fillId="0" borderId="0" xfId="33" applyFont="1" applyAlignment="1">
      <alignment vertical="center"/>
    </xf>
    <xf numFmtId="0" fontId="45" fillId="34" borderId="22" xfId="0" applyFont="1" applyFill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/>
    </xf>
    <xf numFmtId="1" fontId="109" fillId="0" borderId="97" xfId="0" applyNumberFormat="1" applyFont="1" applyFill="1" applyBorder="1" applyAlignment="1">
      <alignment horizontal="center" vertical="center" wrapText="1"/>
    </xf>
    <xf numFmtId="2" fontId="109" fillId="0" borderId="97" xfId="0" applyNumberFormat="1" applyFont="1" applyFill="1" applyBorder="1" applyAlignment="1">
      <alignment horizontal="center" vertical="center" wrapText="1"/>
    </xf>
    <xf numFmtId="0" fontId="109" fillId="0" borderId="97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109" fillId="0" borderId="97" xfId="215" applyNumberFormat="1" applyFont="1" applyFill="1" applyBorder="1" applyAlignment="1">
      <alignment vertical="center" wrapText="1"/>
    </xf>
    <xf numFmtId="9" fontId="102" fillId="0" borderId="84" xfId="227" applyFont="1" applyBorder="1" applyAlignment="1">
      <alignment vertical="center" wrapText="1"/>
    </xf>
    <xf numFmtId="4" fontId="125" fillId="0" borderId="101" xfId="33" applyNumberFormat="1" applyFont="1" applyBorder="1" applyAlignment="1">
      <alignment vertical="center" wrapText="1"/>
    </xf>
    <xf numFmtId="0" fontId="111" fillId="0" borderId="0" xfId="33" applyFont="1" applyAlignment="1">
      <alignment vertical="center"/>
    </xf>
    <xf numFmtId="0" fontId="40" fillId="0" borderId="0" xfId="33" applyFont="1" applyBorder="1" applyAlignment="1">
      <alignment horizontal="left" vertical="center"/>
    </xf>
    <xf numFmtId="0" fontId="40" fillId="0" borderId="10" xfId="33" applyFont="1" applyBorder="1" applyAlignment="1">
      <alignment horizontal="left" vertical="center"/>
    </xf>
    <xf numFmtId="0" fontId="42" fillId="0" borderId="14" xfId="33" applyFont="1" applyBorder="1" applyAlignment="1">
      <alignment vertical="center"/>
    </xf>
    <xf numFmtId="0" fontId="99" fillId="0" borderId="11" xfId="33" applyFont="1" applyBorder="1" applyAlignment="1">
      <alignment horizontal="center"/>
    </xf>
    <xf numFmtId="0" fontId="99" fillId="0" borderId="12" xfId="33" applyFont="1" applyBorder="1" applyAlignment="1">
      <alignment horizontal="center"/>
    </xf>
    <xf numFmtId="0" fontId="99" fillId="0" borderId="24" xfId="33" applyFont="1" applyBorder="1" applyAlignment="1">
      <alignment horizontal="center"/>
    </xf>
    <xf numFmtId="0" fontId="99" fillId="0" borderId="14" xfId="33" applyFont="1" applyBorder="1" applyAlignment="1">
      <alignment horizontal="center"/>
    </xf>
    <xf numFmtId="0" fontId="99" fillId="0" borderId="0" xfId="33" applyFont="1" applyAlignment="1">
      <alignment horizontal="center"/>
    </xf>
    <xf numFmtId="0" fontId="99" fillId="0" borderId="45" xfId="33" applyFont="1" applyBorder="1" applyAlignment="1">
      <alignment horizontal="center"/>
    </xf>
    <xf numFmtId="0" fontId="100" fillId="0" borderId="78" xfId="33" applyFont="1" applyBorder="1" applyAlignment="1">
      <alignment horizontal="center" vertical="center" wrapText="1"/>
    </xf>
    <xf numFmtId="0" fontId="100" fillId="0" borderId="12" xfId="33" applyFont="1" applyBorder="1" applyAlignment="1">
      <alignment horizontal="center" vertical="center" wrapText="1"/>
    </xf>
    <xf numFmtId="0" fontId="100" fillId="0" borderId="24" xfId="33" applyFont="1" applyBorder="1" applyAlignment="1">
      <alignment horizontal="center" vertical="center" wrapText="1"/>
    </xf>
    <xf numFmtId="0" fontId="100" fillId="0" borderId="52" xfId="33" applyFont="1" applyBorder="1" applyAlignment="1">
      <alignment horizontal="center" vertical="center" wrapText="1"/>
    </xf>
    <xf numFmtId="0" fontId="100" fillId="0" borderId="0" xfId="33" applyFont="1" applyAlignment="1">
      <alignment horizontal="center" vertical="center" wrapText="1"/>
    </xf>
    <xf numFmtId="0" fontId="100" fillId="0" borderId="45" xfId="33" applyFont="1" applyBorder="1" applyAlignment="1">
      <alignment horizontal="center" vertical="center" wrapText="1"/>
    </xf>
    <xf numFmtId="0" fontId="100" fillId="0" borderId="90" xfId="33" applyFont="1" applyBorder="1" applyAlignment="1">
      <alignment horizontal="center" vertical="center" wrapText="1"/>
    </xf>
    <xf numFmtId="0" fontId="100" fillId="0" borderId="20" xfId="33" applyFont="1" applyBorder="1" applyAlignment="1">
      <alignment horizontal="center" vertical="center" wrapText="1"/>
    </xf>
    <xf numFmtId="0" fontId="100" fillId="0" borderId="89" xfId="33" applyFont="1" applyBorder="1" applyAlignment="1">
      <alignment horizontal="center" vertical="center" wrapText="1"/>
    </xf>
    <xf numFmtId="0" fontId="42" fillId="0" borderId="78" xfId="33" applyFont="1" applyBorder="1" applyAlignment="1">
      <alignment horizontal="center" vertical="center"/>
    </xf>
    <xf numFmtId="0" fontId="42" fillId="0" borderId="13" xfId="33" applyFont="1" applyBorder="1" applyAlignment="1">
      <alignment horizontal="center" vertical="center"/>
    </xf>
    <xf numFmtId="0" fontId="42" fillId="0" borderId="82" xfId="33" applyFont="1" applyBorder="1" applyAlignment="1">
      <alignment horizontal="center" vertical="center"/>
    </xf>
    <xf numFmtId="0" fontId="42" fillId="0" borderId="83" xfId="33" applyFont="1" applyBorder="1" applyAlignment="1">
      <alignment horizontal="center" vertical="center"/>
    </xf>
    <xf numFmtId="0" fontId="101" fillId="0" borderId="84" xfId="33" applyFont="1" applyBorder="1" applyAlignment="1">
      <alignment horizontal="center" vertical="center" wrapText="1"/>
    </xf>
    <xf numFmtId="0" fontId="101" fillId="0" borderId="85" xfId="33" applyFont="1" applyBorder="1" applyAlignment="1">
      <alignment horizontal="center" vertical="center" wrapText="1"/>
    </xf>
    <xf numFmtId="0" fontId="41" fillId="0" borderId="86" xfId="33" applyFont="1" applyBorder="1" applyAlignment="1">
      <alignment horizontal="left" wrapText="1"/>
    </xf>
    <xf numFmtId="0" fontId="41" fillId="0" borderId="82" xfId="33" applyFont="1" applyBorder="1" applyAlignment="1">
      <alignment horizontal="left"/>
    </xf>
    <xf numFmtId="14" fontId="102" fillId="0" borderId="87" xfId="33" applyNumberFormat="1" applyFont="1" applyBorder="1" applyAlignment="1">
      <alignment horizontal="center" vertical="center"/>
    </xf>
    <xf numFmtId="14" fontId="102" fillId="0" borderId="83" xfId="33" applyNumberFormat="1" applyFont="1" applyBorder="1" applyAlignment="1">
      <alignment horizontal="center" vertical="center"/>
    </xf>
    <xf numFmtId="0" fontId="19" fillId="0" borderId="14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19" fillId="0" borderId="45" xfId="33" applyBorder="1" applyAlignment="1">
      <alignment horizontal="left" vertical="center"/>
    </xf>
    <xf numFmtId="0" fontId="19" fillId="0" borderId="19" xfId="33" applyBorder="1" applyAlignment="1">
      <alignment horizontal="left" vertical="center"/>
    </xf>
    <xf numFmtId="0" fontId="19" fillId="0" borderId="20" xfId="33" applyBorder="1" applyAlignment="1">
      <alignment horizontal="left" vertical="center"/>
    </xf>
    <xf numFmtId="0" fontId="19" fillId="0" borderId="89" xfId="33" applyBorder="1" applyAlignment="1">
      <alignment horizontal="left" vertical="center"/>
    </xf>
    <xf numFmtId="49" fontId="113" fillId="0" borderId="97" xfId="0" applyNumberFormat="1" applyFont="1" applyBorder="1" applyAlignment="1">
      <alignment horizontal="left" vertical="center" wrapText="1"/>
    </xf>
    <xf numFmtId="0" fontId="103" fillId="0" borderId="14" xfId="33" applyFont="1" applyBorder="1" applyAlignment="1">
      <alignment horizontal="left"/>
    </xf>
    <xf numFmtId="0" fontId="103" fillId="0" borderId="0" xfId="33" applyFont="1" applyAlignment="1">
      <alignment horizontal="left"/>
    </xf>
    <xf numFmtId="0" fontId="101" fillId="0" borderId="14" xfId="33" applyFont="1" applyBorder="1" applyAlignment="1">
      <alignment horizontal="left" vertical="center" wrapText="1"/>
    </xf>
    <xf numFmtId="0" fontId="101" fillId="0" borderId="0" xfId="33" applyFont="1" applyAlignment="1">
      <alignment horizontal="left" vertical="center" wrapText="1"/>
    </xf>
    <xf numFmtId="0" fontId="40" fillId="0" borderId="51" xfId="33" applyFont="1" applyBorder="1" applyAlignment="1">
      <alignment horizontal="left" vertical="center" wrapText="1"/>
    </xf>
    <xf numFmtId="0" fontId="44" fillId="46" borderId="91" xfId="33" applyFont="1" applyFill="1" applyBorder="1" applyAlignment="1">
      <alignment horizontal="center" vertical="center"/>
    </xf>
    <xf numFmtId="0" fontId="108" fillId="47" borderId="92" xfId="33" applyFont="1" applyFill="1" applyBorder="1" applyAlignment="1">
      <alignment horizontal="center" vertical="center"/>
    </xf>
    <xf numFmtId="0" fontId="108" fillId="47" borderId="93" xfId="33" applyFont="1" applyFill="1" applyBorder="1" applyAlignment="1">
      <alignment horizontal="center" vertical="center"/>
    </xf>
    <xf numFmtId="0" fontId="108" fillId="47" borderId="94" xfId="33" applyFont="1" applyFill="1" applyBorder="1" applyAlignment="1">
      <alignment horizontal="center" vertical="center"/>
    </xf>
    <xf numFmtId="49" fontId="124" fillId="34" borderId="97" xfId="0" applyNumberFormat="1" applyFont="1" applyFill="1" applyBorder="1" applyAlignment="1">
      <alignment horizontal="left" vertical="center" wrapText="1"/>
    </xf>
    <xf numFmtId="0" fontId="119" fillId="0" borderId="20" xfId="33" applyFont="1" applyBorder="1" applyAlignment="1">
      <alignment vertical="center"/>
    </xf>
    <xf numFmtId="49" fontId="115" fillId="47" borderId="99" xfId="0" applyNumberFormat="1" applyFont="1" applyFill="1" applyBorder="1" applyAlignment="1">
      <alignment horizontal="left" vertical="center" wrapText="1"/>
    </xf>
    <xf numFmtId="49" fontId="115" fillId="47" borderId="51" xfId="0" applyNumberFormat="1" applyFont="1" applyFill="1" applyBorder="1" applyAlignment="1">
      <alignment horizontal="left" vertical="center" wrapText="1"/>
    </xf>
    <xf numFmtId="49" fontId="115" fillId="47" borderId="100" xfId="0" applyNumberFormat="1" applyFont="1" applyFill="1" applyBorder="1" applyAlignment="1">
      <alignment horizontal="left" vertical="center" wrapText="1"/>
    </xf>
    <xf numFmtId="49" fontId="26" fillId="0" borderId="84" xfId="0" applyNumberFormat="1" applyFont="1" applyBorder="1" applyAlignment="1">
      <alignment horizontal="right" vertical="center" wrapText="1"/>
    </xf>
    <xf numFmtId="49" fontId="26" fillId="0" borderId="38" xfId="0" applyNumberFormat="1" applyFont="1" applyBorder="1" applyAlignment="1">
      <alignment horizontal="right" vertical="center" wrapText="1"/>
    </xf>
    <xf numFmtId="49" fontId="26" fillId="0" borderId="96" xfId="0" applyNumberFormat="1" applyFont="1" applyBorder="1" applyAlignment="1">
      <alignment horizontal="right" vertical="center" wrapText="1"/>
    </xf>
    <xf numFmtId="0" fontId="120" fillId="46" borderId="15" xfId="33" applyFont="1" applyFill="1" applyBorder="1" applyAlignment="1">
      <alignment horizontal="center" vertical="center"/>
    </xf>
    <xf numFmtId="0" fontId="120" fillId="46" borderId="18" xfId="33" applyFont="1" applyFill="1" applyBorder="1" applyAlignment="1">
      <alignment horizontal="center" vertical="center"/>
    </xf>
    <xf numFmtId="0" fontId="120" fillId="46" borderId="16" xfId="33" applyFont="1" applyFill="1" applyBorder="1" applyAlignment="1">
      <alignment horizontal="center" vertical="center"/>
    </xf>
    <xf numFmtId="0" fontId="40" fillId="0" borderId="92" xfId="33" applyFont="1" applyBorder="1" applyAlignment="1">
      <alignment horizontal="left" vertical="center"/>
    </xf>
    <xf numFmtId="0" fontId="40" fillId="0" borderId="93" xfId="33" applyFont="1" applyBorder="1" applyAlignment="1">
      <alignment horizontal="left" vertical="center"/>
    </xf>
    <xf numFmtId="0" fontId="40" fillId="0" borderId="94" xfId="33" applyFont="1" applyBorder="1" applyAlignment="1">
      <alignment horizontal="left" vertical="center"/>
    </xf>
    <xf numFmtId="0" fontId="40" fillId="0" borderId="11" xfId="33" applyFont="1" applyBorder="1" applyAlignment="1">
      <alignment horizontal="left" vertical="center"/>
    </xf>
    <xf numFmtId="0" fontId="40" fillId="0" borderId="12" xfId="33" applyFont="1" applyBorder="1" applyAlignment="1">
      <alignment horizontal="left" vertical="center"/>
    </xf>
    <xf numFmtId="0" fontId="40" fillId="0" borderId="13" xfId="33" applyFont="1" applyBorder="1" applyAlignment="1">
      <alignment horizontal="left" vertical="center"/>
    </xf>
    <xf numFmtId="0" fontId="40" fillId="0" borderId="109" xfId="33" applyFont="1" applyBorder="1" applyAlignment="1">
      <alignment horizontal="left" vertical="center"/>
    </xf>
    <xf numFmtId="0" fontId="40" fillId="0" borderId="38" xfId="33" applyFont="1" applyBorder="1" applyAlignment="1">
      <alignment horizontal="left" vertical="center"/>
    </xf>
    <xf numFmtId="0" fontId="40" fillId="0" borderId="85" xfId="33" applyFont="1" applyBorder="1" applyAlignment="1">
      <alignment horizontal="left" vertical="center"/>
    </xf>
    <xf numFmtId="0" fontId="40" fillId="33" borderId="110" xfId="33" applyFont="1" applyFill="1" applyBorder="1" applyAlignment="1">
      <alignment horizontal="left" vertical="center"/>
    </xf>
    <xf numFmtId="0" fontId="40" fillId="33" borderId="111" xfId="33" applyFont="1" applyFill="1" applyBorder="1" applyAlignment="1">
      <alignment horizontal="left" vertical="center"/>
    </xf>
    <xf numFmtId="0" fontId="40" fillId="33" borderId="112" xfId="33" applyFont="1" applyFill="1" applyBorder="1" applyAlignment="1">
      <alignment horizontal="left" vertical="center"/>
    </xf>
    <xf numFmtId="0" fontId="40" fillId="0" borderId="109" xfId="33" applyFont="1" applyBorder="1" applyAlignment="1">
      <alignment horizontal="left" vertical="center" wrapText="1"/>
    </xf>
    <xf numFmtId="0" fontId="41" fillId="0" borderId="88" xfId="33" applyFont="1" applyBorder="1" applyAlignment="1">
      <alignment horizontal="left"/>
    </xf>
    <xf numFmtId="0" fontId="101" fillId="0" borderId="51" xfId="33" applyFont="1" applyBorder="1" applyAlignment="1">
      <alignment horizontal="left" vertical="center" wrapText="1"/>
    </xf>
    <xf numFmtId="49" fontId="26" fillId="0" borderId="97" xfId="0" applyNumberFormat="1" applyFont="1" applyBorder="1" applyAlignment="1">
      <alignment horizontal="left" vertical="center" wrapText="1"/>
    </xf>
    <xf numFmtId="49" fontId="24" fillId="34" borderId="97" xfId="0" applyNumberFormat="1" applyFont="1" applyFill="1" applyBorder="1" applyAlignment="1">
      <alignment horizontal="left" vertical="center" wrapText="1"/>
    </xf>
    <xf numFmtId="49" fontId="114" fillId="47" borderId="99" xfId="0" applyNumberFormat="1" applyFont="1" applyFill="1" applyBorder="1" applyAlignment="1">
      <alignment horizontal="left" vertical="center" wrapText="1"/>
    </xf>
    <xf numFmtId="49" fontId="114" fillId="47" borderId="51" xfId="0" applyNumberFormat="1" applyFont="1" applyFill="1" applyBorder="1" applyAlignment="1">
      <alignment horizontal="left" vertical="center" wrapText="1"/>
    </xf>
    <xf numFmtId="49" fontId="114" fillId="47" borderId="100" xfId="0" applyNumberFormat="1" applyFont="1" applyFill="1" applyBorder="1" applyAlignment="1">
      <alignment horizontal="left" vertical="center" wrapText="1"/>
    </xf>
    <xf numFmtId="49" fontId="113" fillId="0" borderId="84" xfId="0" applyNumberFormat="1" applyFont="1" applyBorder="1" applyAlignment="1">
      <alignment horizontal="left" vertical="center" wrapText="1"/>
    </xf>
    <xf numFmtId="49" fontId="113" fillId="0" borderId="38" xfId="0" applyNumberFormat="1" applyFont="1" applyBorder="1" applyAlignment="1">
      <alignment horizontal="left" vertical="center" wrapText="1"/>
    </xf>
    <xf numFmtId="49" fontId="113" fillId="0" borderId="96" xfId="0" applyNumberFormat="1" applyFont="1" applyBorder="1" applyAlignment="1">
      <alignment horizontal="left" vertical="center" wrapText="1"/>
    </xf>
    <xf numFmtId="49" fontId="113" fillId="0" borderId="105" xfId="0" applyNumberFormat="1" applyFont="1" applyBorder="1" applyAlignment="1">
      <alignment horizontal="left" vertical="center" wrapText="1"/>
    </xf>
    <xf numFmtId="49" fontId="113" fillId="0" borderId="106" xfId="0" applyNumberFormat="1" applyFont="1" applyBorder="1" applyAlignment="1">
      <alignment horizontal="left" vertical="center" wrapText="1"/>
    </xf>
    <xf numFmtId="49" fontId="113" fillId="0" borderId="103" xfId="0" applyNumberFormat="1" applyFont="1" applyBorder="1" applyAlignment="1">
      <alignment horizontal="left" vertical="center" wrapText="1"/>
    </xf>
    <xf numFmtId="0" fontId="116" fillId="0" borderId="108" xfId="0" applyFont="1" applyBorder="1" applyAlignment="1">
      <alignment horizontal="right" vertical="center"/>
    </xf>
    <xf numFmtId="0" fontId="116" fillId="0" borderId="106" xfId="0" applyFont="1" applyBorder="1" applyAlignment="1">
      <alignment horizontal="right" vertical="center"/>
    </xf>
    <xf numFmtId="0" fontId="116" fillId="0" borderId="103" xfId="0" applyFont="1" applyBorder="1" applyAlignment="1">
      <alignment horizontal="right" vertical="center"/>
    </xf>
    <xf numFmtId="0" fontId="40" fillId="0" borderId="110" xfId="33" applyFont="1" applyBorder="1" applyAlignment="1">
      <alignment horizontal="left" vertical="center"/>
    </xf>
    <xf numFmtId="0" fontId="40" fillId="0" borderId="111" xfId="33" applyFont="1" applyBorder="1" applyAlignment="1">
      <alignment horizontal="left" vertical="center"/>
    </xf>
    <xf numFmtId="0" fontId="40" fillId="0" borderId="112" xfId="33" applyFont="1" applyBorder="1" applyAlignment="1">
      <alignment horizontal="left" vertical="center"/>
    </xf>
    <xf numFmtId="0" fontId="44" fillId="41" borderId="15" xfId="218" applyFont="1" applyFill="1" applyBorder="1" applyAlignment="1">
      <alignment horizontal="center" vertical="center"/>
    </xf>
    <xf numFmtId="0" fontId="44" fillId="41" borderId="18" xfId="218" applyFont="1" applyFill="1" applyBorder="1" applyAlignment="1">
      <alignment horizontal="center" vertical="center"/>
    </xf>
    <xf numFmtId="0" fontId="44" fillId="41" borderId="16" xfId="218" applyFont="1" applyFill="1" applyBorder="1" applyAlignment="1">
      <alignment horizontal="center" vertical="center"/>
    </xf>
    <xf numFmtId="39" fontId="44" fillId="42" borderId="15" xfId="221" applyFont="1" applyFill="1" applyBorder="1" applyAlignment="1" applyProtection="1">
      <alignment horizontal="center" vertical="center" wrapText="1"/>
    </xf>
    <xf numFmtId="39" fontId="44" fillId="42" borderId="18" xfId="221" applyFont="1" applyFill="1" applyBorder="1" applyAlignment="1" applyProtection="1">
      <alignment horizontal="center" vertical="center" wrapText="1"/>
    </xf>
    <xf numFmtId="186" fontId="41" fillId="33" borderId="11" xfId="220" applyNumberFormat="1" applyFont="1" applyFill="1" applyBorder="1" applyAlignment="1" applyProtection="1">
      <alignment horizontal="center" vertical="center"/>
    </xf>
    <xf numFmtId="186" fontId="41" fillId="33" borderId="13" xfId="220" applyNumberFormat="1" applyFont="1" applyFill="1" applyBorder="1" applyAlignment="1" applyProtection="1">
      <alignment horizontal="center" vertical="center"/>
    </xf>
    <xf numFmtId="187" fontId="41" fillId="33" borderId="11" xfId="220" applyNumberFormat="1" applyFont="1" applyFill="1" applyBorder="1" applyAlignment="1" applyProtection="1">
      <alignment horizontal="center" vertical="center"/>
    </xf>
    <xf numFmtId="187" fontId="41" fillId="33" borderId="13" xfId="220" applyNumberFormat="1" applyFont="1" applyFill="1" applyBorder="1" applyAlignment="1" applyProtection="1">
      <alignment horizontal="center" vertical="center"/>
    </xf>
    <xf numFmtId="39" fontId="42" fillId="33" borderId="11" xfId="221" applyFont="1" applyFill="1" applyBorder="1" applyAlignment="1">
      <alignment horizontal="center" vertical="center"/>
    </xf>
    <xf numFmtId="39" fontId="42" fillId="33" borderId="19" xfId="221" applyFont="1" applyFill="1" applyBorder="1" applyAlignment="1">
      <alignment horizontal="center" vertical="center"/>
    </xf>
    <xf numFmtId="39" fontId="65" fillId="35" borderId="13" xfId="221" applyFont="1" applyFill="1" applyBorder="1" applyAlignment="1">
      <alignment horizontal="center" vertical="center" wrapText="1"/>
    </xf>
    <xf numFmtId="39" fontId="65" fillId="35" borderId="10" xfId="221" applyFont="1" applyFill="1" applyBorder="1" applyAlignment="1">
      <alignment horizontal="center" vertical="center" wrapText="1"/>
    </xf>
    <xf numFmtId="39" fontId="85" fillId="38" borderId="19" xfId="221" applyFont="1" applyFill="1" applyBorder="1" applyAlignment="1">
      <alignment horizontal="center"/>
    </xf>
    <xf numFmtId="39" fontId="85" fillId="38" borderId="20" xfId="221" applyFont="1" applyFill="1" applyBorder="1" applyAlignment="1">
      <alignment horizontal="center"/>
    </xf>
    <xf numFmtId="39" fontId="52" fillId="36" borderId="23" xfId="221" applyNumberFormat="1" applyFont="1" applyFill="1" applyBorder="1" applyAlignment="1" applyProtection="1">
      <alignment horizontal="left"/>
    </xf>
    <xf numFmtId="39" fontId="65" fillId="35" borderId="13" xfId="221" applyFont="1" applyFill="1" applyBorder="1" applyAlignment="1">
      <alignment horizontal="center" wrapText="1"/>
    </xf>
    <xf numFmtId="39" fontId="65" fillId="35" borderId="10" xfId="221" applyFont="1" applyFill="1" applyBorder="1" applyAlignment="1">
      <alignment horizontal="center" wrapText="1"/>
    </xf>
    <xf numFmtId="39" fontId="64" fillId="38" borderId="19" xfId="221" applyFont="1" applyFill="1" applyBorder="1" applyAlignment="1">
      <alignment horizontal="center"/>
    </xf>
    <xf numFmtId="39" fontId="64" fillId="38" borderId="20" xfId="221" applyFont="1" applyFill="1" applyBorder="1" applyAlignment="1">
      <alignment horizontal="center"/>
    </xf>
    <xf numFmtId="39" fontId="88" fillId="35" borderId="0" xfId="221" applyFont="1" applyFill="1" applyAlignment="1">
      <alignment horizontal="center"/>
    </xf>
    <xf numFmtId="39" fontId="54" fillId="35" borderId="11" xfId="221" applyFont="1" applyFill="1" applyBorder="1" applyAlignment="1">
      <alignment horizontal="center" vertical="center"/>
    </xf>
    <xf numFmtId="39" fontId="54" fillId="35" borderId="14" xfId="221" applyFont="1" applyFill="1" applyBorder="1" applyAlignment="1">
      <alignment horizontal="center" vertical="center"/>
    </xf>
    <xf numFmtId="39" fontId="65" fillId="35" borderId="12" xfId="221" applyFont="1" applyFill="1" applyBorder="1" applyAlignment="1">
      <alignment horizontal="center" vertical="center" wrapText="1"/>
    </xf>
    <xf numFmtId="39" fontId="65" fillId="35" borderId="0" xfId="221" applyFont="1" applyFill="1" applyBorder="1" applyAlignment="1">
      <alignment horizontal="center" vertical="center" wrapText="1"/>
    </xf>
    <xf numFmtId="39" fontId="52" fillId="36" borderId="17" xfId="221" applyNumberFormat="1" applyFont="1" applyFill="1" applyBorder="1" applyAlignment="1" applyProtection="1">
      <alignment horizontal="left"/>
    </xf>
    <xf numFmtId="39" fontId="52" fillId="36" borderId="38" xfId="221" applyNumberFormat="1" applyFont="1" applyFill="1" applyBorder="1" applyAlignment="1" applyProtection="1">
      <alignment horizontal="left"/>
    </xf>
    <xf numFmtId="39" fontId="52" fillId="36" borderId="29" xfId="221" applyNumberFormat="1" applyFont="1" applyFill="1" applyBorder="1" applyAlignment="1" applyProtection="1">
      <alignment horizontal="left"/>
    </xf>
    <xf numFmtId="39" fontId="64" fillId="38" borderId="19" xfId="221" applyNumberFormat="1" applyFont="1" applyFill="1" applyBorder="1" applyAlignment="1" applyProtection="1">
      <alignment horizontal="center" vertical="center"/>
    </xf>
    <xf numFmtId="39" fontId="64" fillId="38" borderId="20" xfId="221" applyNumberFormat="1" applyFont="1" applyFill="1" applyBorder="1" applyAlignment="1" applyProtection="1">
      <alignment horizontal="center" vertical="center"/>
    </xf>
    <xf numFmtId="39" fontId="64" fillId="35" borderId="15" xfId="221" applyFont="1" applyFill="1" applyBorder="1" applyAlignment="1">
      <alignment horizontal="center"/>
    </xf>
    <xf numFmtId="39" fontId="64" fillId="35" borderId="18" xfId="221" applyFont="1" applyFill="1" applyBorder="1" applyAlignment="1">
      <alignment horizontal="center"/>
    </xf>
    <xf numFmtId="39" fontId="64" fillId="35" borderId="16" xfId="221" applyFont="1" applyFill="1" applyBorder="1" applyAlignment="1">
      <alignment horizontal="center"/>
    </xf>
    <xf numFmtId="39" fontId="82" fillId="33" borderId="17" xfId="218" applyNumberFormat="1" applyFont="1" applyFill="1" applyBorder="1" applyAlignment="1">
      <alignment horizontal="left"/>
    </xf>
    <xf numFmtId="39" fontId="82" fillId="33" borderId="29" xfId="218" applyNumberFormat="1" applyFont="1" applyFill="1" applyBorder="1" applyAlignment="1">
      <alignment horizontal="left"/>
    </xf>
    <xf numFmtId="0" fontId="81" fillId="38" borderId="15" xfId="218" applyFont="1" applyFill="1" applyBorder="1" applyAlignment="1" applyProtection="1">
      <alignment horizontal="center"/>
    </xf>
    <xf numFmtId="0" fontId="81" fillId="38" borderId="18" xfId="218" applyFont="1" applyFill="1" applyBorder="1" applyAlignment="1" applyProtection="1">
      <alignment horizontal="center"/>
    </xf>
    <xf numFmtId="39" fontId="65" fillId="35" borderId="12" xfId="221" applyFont="1" applyFill="1" applyBorder="1" applyAlignment="1">
      <alignment horizontal="center" wrapText="1"/>
    </xf>
    <xf numFmtId="39" fontId="65" fillId="35" borderId="0" xfId="221" applyFont="1" applyFill="1" applyBorder="1" applyAlignment="1">
      <alignment horizontal="center" wrapText="1"/>
    </xf>
    <xf numFmtId="39" fontId="80" fillId="0" borderId="0" xfId="221" applyFont="1" applyAlignment="1">
      <alignment horizontal="center"/>
    </xf>
    <xf numFmtId="39" fontId="54" fillId="0" borderId="0" xfId="221" applyFont="1" applyFill="1" applyBorder="1" applyAlignment="1">
      <alignment horizontal="center"/>
    </xf>
    <xf numFmtId="49" fontId="81" fillId="35" borderId="17" xfId="218" applyNumberFormat="1" applyFont="1" applyFill="1" applyBorder="1" applyAlignment="1" applyProtection="1">
      <alignment horizontal="left"/>
    </xf>
    <xf numFmtId="49" fontId="81" fillId="35" borderId="29" xfId="218" applyNumberFormat="1" applyFont="1" applyFill="1" applyBorder="1" applyAlignment="1" applyProtection="1">
      <alignment horizontal="left"/>
    </xf>
    <xf numFmtId="39" fontId="46" fillId="0" borderId="0" xfId="221" applyFill="1" applyBorder="1" applyAlignment="1">
      <alignment horizontal="center" vertical="center" wrapText="1"/>
    </xf>
    <xf numFmtId="9" fontId="38" fillId="36" borderId="14" xfId="220" applyFont="1" applyFill="1" applyBorder="1" applyAlignment="1">
      <alignment horizontal="center"/>
    </xf>
    <xf numFmtId="9" fontId="38" fillId="36" borderId="10" xfId="220" applyFont="1" applyFill="1" applyBorder="1" applyAlignment="1">
      <alignment horizontal="center"/>
    </xf>
    <xf numFmtId="165" fontId="75" fillId="38" borderId="19" xfId="218" applyNumberFormat="1" applyFont="1" applyFill="1" applyBorder="1" applyAlignment="1">
      <alignment horizontal="center"/>
    </xf>
    <xf numFmtId="165" fontId="75" fillId="38" borderId="21" xfId="218" applyNumberFormat="1" applyFont="1" applyFill="1" applyBorder="1" applyAlignment="1">
      <alignment horizontal="center"/>
    </xf>
    <xf numFmtId="39" fontId="64" fillId="35" borderId="58" xfId="221" applyNumberFormat="1" applyFont="1" applyFill="1" applyBorder="1" applyAlignment="1" applyProtection="1">
      <alignment horizontal="center" wrapText="1"/>
    </xf>
    <xf numFmtId="39" fontId="64" fillId="35" borderId="61" xfId="221" applyNumberFormat="1" applyFont="1" applyFill="1" applyBorder="1" applyAlignment="1" applyProtection="1">
      <alignment horizontal="center" wrapText="1"/>
    </xf>
    <xf numFmtId="39" fontId="54" fillId="35" borderId="58" xfId="221" applyNumberFormat="1" applyFont="1" applyFill="1" applyBorder="1" applyAlignment="1" applyProtection="1">
      <alignment horizontal="center" wrapText="1"/>
    </xf>
    <xf numFmtId="39" fontId="54" fillId="35" borderId="61" xfId="221" applyNumberFormat="1" applyFont="1" applyFill="1" applyBorder="1" applyAlignment="1" applyProtection="1">
      <alignment horizontal="center" wrapText="1"/>
    </xf>
    <xf numFmtId="39" fontId="46" fillId="33" borderId="0" xfId="221" applyFill="1" applyBorder="1" applyAlignment="1">
      <alignment horizontal="center" vertical="center"/>
    </xf>
    <xf numFmtId="39" fontId="67" fillId="35" borderId="50" xfId="216" applyFont="1" applyFill="1" applyBorder="1" applyAlignment="1">
      <alignment horizontal="center" vertical="center" wrapText="1"/>
    </xf>
    <xf numFmtId="39" fontId="67" fillId="35" borderId="52" xfId="216" applyFont="1" applyFill="1" applyBorder="1" applyAlignment="1">
      <alignment horizontal="center" vertical="center" wrapText="1"/>
    </xf>
    <xf numFmtId="39" fontId="67" fillId="35" borderId="53" xfId="216" applyFont="1" applyFill="1" applyBorder="1" applyAlignment="1">
      <alignment horizontal="center" vertical="center" wrapText="1"/>
    </xf>
    <xf numFmtId="39" fontId="68" fillId="35" borderId="34" xfId="216" applyFont="1" applyFill="1" applyBorder="1" applyAlignment="1">
      <alignment horizontal="center"/>
    </xf>
    <xf numFmtId="39" fontId="68" fillId="35" borderId="39" xfId="216" applyFont="1" applyFill="1" applyBorder="1" applyAlignment="1">
      <alignment horizontal="center"/>
    </xf>
    <xf numFmtId="39" fontId="68" fillId="35" borderId="0" xfId="216" applyFont="1" applyFill="1" applyBorder="1" applyAlignment="1">
      <alignment horizontal="center" vertical="center"/>
    </xf>
    <xf numFmtId="39" fontId="68" fillId="35" borderId="51" xfId="216" applyFont="1" applyFill="1" applyBorder="1" applyAlignment="1">
      <alignment horizontal="center" vertical="center"/>
    </xf>
    <xf numFmtId="39" fontId="63" fillId="35" borderId="15" xfId="216" applyFont="1" applyFill="1" applyBorder="1" applyAlignment="1">
      <alignment horizontal="center"/>
    </xf>
    <xf numFmtId="39" fontId="63" fillId="35" borderId="18" xfId="216" applyFont="1" applyFill="1" applyBorder="1" applyAlignment="1">
      <alignment horizontal="center"/>
    </xf>
    <xf numFmtId="39" fontId="63" fillId="35" borderId="16" xfId="216" applyFont="1" applyFill="1" applyBorder="1" applyAlignment="1">
      <alignment horizontal="center"/>
    </xf>
    <xf numFmtId="170" fontId="48" fillId="36" borderId="28" xfId="222" applyNumberFormat="1" applyFont="1" applyFill="1" applyBorder="1" applyAlignment="1">
      <alignment horizontal="center"/>
    </xf>
    <xf numFmtId="170" fontId="48" fillId="36" borderId="38" xfId="222" applyNumberFormat="1" applyFont="1" applyFill="1" applyBorder="1" applyAlignment="1">
      <alignment horizontal="center"/>
    </xf>
    <xf numFmtId="170" fontId="48" fillId="36" borderId="46" xfId="222" applyNumberFormat="1" applyFont="1" applyFill="1" applyBorder="1" applyAlignment="1">
      <alignment horizontal="center"/>
    </xf>
    <xf numFmtId="170" fontId="52" fillId="36" borderId="28" xfId="222" applyNumberFormat="1" applyFont="1" applyFill="1" applyBorder="1" applyAlignment="1">
      <alignment horizontal="center"/>
    </xf>
    <xf numFmtId="170" fontId="52" fillId="36" borderId="38" xfId="222" applyNumberFormat="1" applyFont="1" applyFill="1" applyBorder="1" applyAlignment="1">
      <alignment horizontal="center"/>
    </xf>
    <xf numFmtId="170" fontId="52" fillId="36" borderId="29" xfId="222" applyNumberFormat="1" applyFont="1" applyFill="1" applyBorder="1" applyAlignment="1">
      <alignment horizontal="center"/>
    </xf>
    <xf numFmtId="39" fontId="50" fillId="0" borderId="0" xfId="216" applyFont="1" applyAlignment="1">
      <alignment horizontal="center"/>
    </xf>
    <xf numFmtId="39" fontId="54" fillId="35" borderId="27" xfId="216" applyFont="1" applyFill="1" applyBorder="1" applyAlignment="1">
      <alignment horizontal="center" vertical="center"/>
    </xf>
    <xf numFmtId="39" fontId="54" fillId="35" borderId="32" xfId="216" applyFont="1" applyFill="1" applyBorder="1" applyAlignment="1">
      <alignment horizontal="center" vertical="center"/>
    </xf>
    <xf numFmtId="39" fontId="54" fillId="35" borderId="28" xfId="216" applyFont="1" applyFill="1" applyBorder="1" applyAlignment="1">
      <alignment horizontal="center"/>
    </xf>
    <xf numFmtId="39" fontId="54" fillId="35" borderId="29" xfId="216" applyFont="1" applyFill="1" applyBorder="1" applyAlignment="1">
      <alignment horizontal="center"/>
    </xf>
    <xf numFmtId="39" fontId="54" fillId="38" borderId="17" xfId="216" applyFont="1" applyFill="1" applyBorder="1" applyAlignment="1">
      <alignment horizontal="center"/>
    </xf>
    <xf numFmtId="39" fontId="54" fillId="38" borderId="38" xfId="216" applyFont="1" applyFill="1" applyBorder="1" applyAlignment="1">
      <alignment horizontal="center"/>
    </xf>
    <xf numFmtId="39" fontId="54" fillId="38" borderId="29" xfId="216" applyFont="1" applyFill="1" applyBorder="1" applyAlignment="1">
      <alignment horizontal="center"/>
    </xf>
    <xf numFmtId="164" fontId="0" fillId="0" borderId="0" xfId="215" applyFont="1"/>
    <xf numFmtId="0" fontId="23" fillId="0" borderId="19" xfId="0" applyFont="1" applyBorder="1" applyAlignment="1">
      <alignment vertical="center"/>
    </xf>
  </cellXfs>
  <cellStyles count="229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Comma_L63B1062" xfId="223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28" builtinId="8"/>
    <cellStyle name="Hipervínculo 2" xfId="213"/>
    <cellStyle name="Hipervínculo 3" xfId="219"/>
    <cellStyle name="Hyperlink 2" xfId="9"/>
    <cellStyle name="Incorrecto 2" xfId="165"/>
    <cellStyle name="Incorrecto 2 2" xfId="166"/>
    <cellStyle name="Incorrecto 2 3" xfId="167"/>
    <cellStyle name="Incorrecto 3" xfId="164"/>
    <cellStyle name="Millares" xfId="215" builtinId="3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illares 7" xfId="222"/>
    <cellStyle name="Moneda 2" xfId="13"/>
    <cellStyle name="Moneda 3" xfId="224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3" xfId="218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2 6" xfId="225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rmal_GENERAL SERVICE" xfId="217"/>
    <cellStyle name="Normal_L63B1009-01" xfId="226"/>
    <cellStyle name="Normal_L63B1062" xfId="221"/>
    <cellStyle name="Normal_L63B1077" xfId="216"/>
    <cellStyle name="Notas 2" xfId="192"/>
    <cellStyle name="Notas 2 2" xfId="193"/>
    <cellStyle name="Notas 2 3" xfId="194"/>
    <cellStyle name="Notas 3" xfId="191"/>
    <cellStyle name="Porcentaje" xfId="227" builtinId="5"/>
    <cellStyle name="Porcentaje 2" xfId="220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26" Type="http://schemas.openxmlformats.org/officeDocument/2006/relationships/externalLink" Target="externalLinks/externalLink16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11.xml"/><Relationship Id="rId34" Type="http://schemas.openxmlformats.org/officeDocument/2006/relationships/externalLink" Target="externalLinks/externalLink2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externalLink" Target="externalLinks/externalLink15.xml"/><Relationship Id="rId33" Type="http://schemas.openxmlformats.org/officeDocument/2006/relationships/externalLink" Target="externalLinks/externalLink2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externalLink" Target="externalLinks/externalLink14.xml"/><Relationship Id="rId32" Type="http://schemas.openxmlformats.org/officeDocument/2006/relationships/externalLink" Target="externalLinks/externalLink2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8.xml"/><Relationship Id="rId36" Type="http://schemas.openxmlformats.org/officeDocument/2006/relationships/externalLink" Target="externalLinks/externalLink2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31" Type="http://schemas.openxmlformats.org/officeDocument/2006/relationships/externalLink" Target="externalLinks/externalLink2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7.xml"/><Relationship Id="rId30" Type="http://schemas.openxmlformats.org/officeDocument/2006/relationships/externalLink" Target="externalLinks/externalLink20.xml"/><Relationship Id="rId35" Type="http://schemas.openxmlformats.org/officeDocument/2006/relationships/externalLink" Target="externalLinks/externalLink2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6.2812894675294301E-2"/>
                  <c:y val="-0.15943400639276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19448818897638E-2"/>
                  <c:y val="6.83277461604428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4.7952833866063797E-2"/>
                  <c:y val="-2.981809204542500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94955172682623E-2"/>
                  <c:y val="-6.424079415815600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8151605492622601E-17"/>
                  <c:y val="-0.1254125412541249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4.8104389179075398E-2"/>
                  <c:y val="-4.6900548322548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'ESTRUCTURA FINAL'!$B$5:$B$11</c:f>
              <c:strCache>
                <c:ptCount val="7"/>
                <c:pt idx="0">
                  <c:v>I.- VEHICULOS</c:v>
                </c:pt>
                <c:pt idx="1">
                  <c:v>II.- PLANILLA</c:v>
                </c:pt>
                <c:pt idx="2">
                  <c:v>III-  EQUIPOS Y HERRAMIENTAS </c:v>
                </c:pt>
                <c:pt idx="3">
                  <c:v>IV.- UNIFORM. e IMPL. DE SEGUR. (EPP-S)</c:v>
                </c:pt>
                <c:pt idx="4">
                  <c:v>V.- SEGUROS / VARIOS</c:v>
                </c:pt>
                <c:pt idx="5">
                  <c:v>VI.- ALIMENTACION Y ALOJAMIENTO</c:v>
                </c:pt>
                <c:pt idx="6">
                  <c:v>VII.- INSUMOS</c:v>
                </c:pt>
              </c:strCache>
            </c:strRef>
          </c:cat>
          <c:val>
            <c:numRef>
              <c:f>'ESTRUCTURA FINAL'!$F$5:$F$11</c:f>
              <c:numCache>
                <c:formatCode>_-* #,##0\ _P_t_s_-;\-* #,##0\ _P_t_s_-;_-* "-"??\ _P_t_s_-;_-@_-</c:formatCode>
                <c:ptCount val="7"/>
                <c:pt idx="0">
                  <c:v>0</c:v>
                </c:pt>
                <c:pt idx="1">
                  <c:v>2400.0852213263011</c:v>
                </c:pt>
                <c:pt idx="2">
                  <c:v>1268.9662447257383</c:v>
                </c:pt>
                <c:pt idx="3">
                  <c:v>269.90662502764911</c:v>
                </c:pt>
                <c:pt idx="4">
                  <c:v>91.392405063291136</c:v>
                </c:pt>
                <c:pt idx="5">
                  <c:v>231.64556962025316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89646</xdr:colOff>
      <xdr:row>0</xdr:row>
      <xdr:rowOff>80346</xdr:rowOff>
    </xdr:from>
    <xdr:to>
      <xdr:col>2</xdr:col>
      <xdr:colOff>840441</xdr:colOff>
      <xdr:row>3</xdr:row>
      <xdr:rowOff>156882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6" y="80346"/>
          <a:ext cx="2249395" cy="1225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67232</xdr:colOff>
      <xdr:row>0</xdr:row>
      <xdr:rowOff>57934</xdr:rowOff>
    </xdr:from>
    <xdr:to>
      <xdr:col>2</xdr:col>
      <xdr:colOff>874058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2" y="57934"/>
          <a:ext cx="2337176" cy="12354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219364</xdr:colOff>
      <xdr:row>1</xdr:row>
      <xdr:rowOff>53109</xdr:rowOff>
    </xdr:from>
    <xdr:to>
      <xdr:col>13</xdr:col>
      <xdr:colOff>258619</xdr:colOff>
      <xdr:row>22</xdr:row>
      <xdr:rowOff>20782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Corlac\WINDOWS\Escritorio\pae2\Corlac\WINDOWS\Escritorio\pae-word\HUGO\TESI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@\Macro-2\D\IPE\Indicadores%20fiscal\impulso%20fiscal%2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\Mis%20documentos\Pesquera%20Giuliana\Presupuestos%20Caso%20Glob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@\MACRO\C\windows\TEMP\boleti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\TEMP\c.lotus.notes.data\IPE\Modelo%20Mensual\GrafMMIP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67639EF\SHEET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nica1\oxapampa\COSTOS%20Y%20PLANEAMIENTO\henry\1025_IMPRIMACIO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@\grupoib.local\dfs2\FinanzasCorporativa\CARTERA\Pesquera%20Exalmar\2011\Prestamos%20Accionistas\Modelo\25.03.11%20-%20Exalmar%20Modelo%20RIESGOS%20(CAPEX%20+%20Deuda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@\Usuario\c\My%20Documents\mauricio\REMAY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\CGSFinanzas\FinanzasRansa\Estados%20Financieros\Ransa\Resumenes\2009\09%2002%20Ingresos%20y%20Utilidad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\CAF\Deficit\Datos\GastosFiscale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c_victor\TINGO%20MARIA\Valorizaci&#243;n\Entidad\Valorizacion%20N&#186;%2002-Mayo%202004\Valorizacion\Val02-CP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16063\Mis%20documentos\Mis%20archivos%20recibidos\Walter\Ejecutivo%20Comercial\Clientes\Terracargo\Leasings%20y%20Cronogramas\Flujo_de_TerraCargo_Mar11(3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2\Escritorio\LMO\Summa%20Asesores\REP\REP%202011%20I\Modelo%20V%201%20(5%20de%20Enero%20201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\ESTAD\ESTBCDIC.XLW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\DOCUME~1\ivelazco\CONFIG~1\Temp\notesE1EF34\LETRAS%20POR%20PAGAR%20POR%20VENCIMIENTO%20-%20PESQUERAS%20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CEN_1\M04\COMERCIAL\HISTORICO\Chile\Gasoductos%20Pipeline\Propuesta\GASPAC-3\Luis%20Sep&#250;lveda\NovaGas-A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%20-%20ERICK\LICITACIONES%202019\REPSOL%20-%20MAYO%202019\BASES\Doc.%20N&#176;%2004%20Preciario%20del%20requerimiento%20final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ISAL%202021/LICITACIONES%202022/OHL%20-%20GESTI&#211;N%20DE%20RESIDUOS%20OCT%202022/EC-%20OHL%20-%2028-10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EP-2"/>
      <sheetName val="Costos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"/>
      <sheetName val="Costos"/>
      <sheetName val="Gobierno_Central2"/>
      <sheetName val="bcrSPNF"/>
      <sheetName val="bcrpSPNF2"/>
      <sheetName val="impulso_fiscal2"/>
      <sheetName val="Hoja2"/>
      <sheetName val="Hoja1"/>
      <sheetName val="calculo_%2"/>
      <sheetName val="Gobierno_Central"/>
      <sheetName val="impulso_fiscal"/>
      <sheetName val="calculo_%"/>
      <sheetName val="Gobierno_Central1"/>
      <sheetName val="impulso_fiscal1"/>
      <sheetName val="calculo_%1"/>
      <sheetName val="Gobierno_Central4"/>
      <sheetName val="impulso_fiscal4"/>
      <sheetName val="calculo_%4"/>
      <sheetName val="Gobierno_Central3"/>
      <sheetName val="impulso_fiscal3"/>
      <sheetName val="calculo_%3"/>
      <sheetName val="Gobierno Central"/>
      <sheetName val="impulso fiscal"/>
      <sheetName val="calculo %"/>
      <sheetName val="Gobierno_Central5"/>
      <sheetName val="impulso_fiscal5"/>
      <sheetName val="calculo_%5"/>
    </sheetNames>
    <sheetDataSet>
      <sheetData sheetId="0" refreshError="1">
        <row r="1">
          <cell r="A1" t="str">
            <v>CUADRO 101</v>
          </cell>
          <cell r="D1" t="str">
            <v xml:space="preserve">RESULTADO PRIMARIO DEL SECTOR PÚBLICO NO FINANCIERO (Millones de Nuevos Soles)   1/ 2/ 3/ </v>
          </cell>
          <cell r="R1" t="str">
            <v xml:space="preserve">       SECTOR PÚBLICO -101-</v>
          </cell>
        </row>
        <row r="2">
          <cell r="D2" t="str">
            <v>PRIMARY BALANCE OF THE NON-FINANCIAL PUBLIC SECTOR (Millions of Nuevos Soles)   1/ 2/ 3/</v>
          </cell>
          <cell r="R2" t="str">
            <v xml:space="preserve">       PUBLIC SECTOR  </v>
          </cell>
        </row>
        <row r="5">
          <cell r="E5">
            <v>2000</v>
          </cell>
          <cell r="I5">
            <v>2001</v>
          </cell>
          <cell r="M5">
            <v>2002</v>
          </cell>
        </row>
        <row r="8">
          <cell r="E8" t="str">
            <v>I</v>
          </cell>
          <cell r="F8" t="str">
            <v>II</v>
          </cell>
          <cell r="G8" t="str">
            <v>III</v>
          </cell>
          <cell r="H8" t="str">
            <v>IV</v>
          </cell>
          <cell r="I8" t="str">
            <v>I</v>
          </cell>
          <cell r="J8" t="str">
            <v>II</v>
          </cell>
          <cell r="K8" t="str">
            <v>III</v>
          </cell>
          <cell r="L8" t="str">
            <v>IV</v>
          </cell>
          <cell r="M8" t="str">
            <v>I</v>
          </cell>
          <cell r="N8" t="str">
            <v>II</v>
          </cell>
          <cell r="O8" t="str">
            <v>III</v>
          </cell>
        </row>
        <row r="11">
          <cell r="A11" t="str">
            <v xml:space="preserve">  I.    RESULTADO PRIMARIO</v>
          </cell>
          <cell r="E11">
            <v>28.492395422188338</v>
          </cell>
          <cell r="F11">
            <v>-227.68717973015418</v>
          </cell>
          <cell r="G11">
            <v>-644.24894595826117</v>
          </cell>
          <cell r="H11">
            <v>-963.11317392314209</v>
          </cell>
          <cell r="I11">
            <v>1362.8861565856769</v>
          </cell>
          <cell r="J11">
            <v>-105.91556463033658</v>
          </cell>
          <cell r="K11">
            <v>-311.13482423970868</v>
          </cell>
          <cell r="L11">
            <v>-1553.121239583948</v>
          </cell>
          <cell r="M11">
            <v>257.06165629831753</v>
          </cell>
          <cell r="N11">
            <v>-11.128441109549158</v>
          </cell>
          <cell r="O11">
            <v>-283.04219828849273</v>
          </cell>
          <cell r="Q11" t="str">
            <v xml:space="preserve">   I.    PRIMARY BALANCE</v>
          </cell>
        </row>
        <row r="13">
          <cell r="B13" t="str">
            <v xml:space="preserve">1. Resultado Primario del Gobierno Central </v>
          </cell>
          <cell r="E13">
            <v>-377.76439180384978</v>
          </cell>
          <cell r="F13">
            <v>-135.32017053003892</v>
          </cell>
          <cell r="G13">
            <v>-647.49987733418914</v>
          </cell>
          <cell r="H13">
            <v>115.7655505306825</v>
          </cell>
          <cell r="I13">
            <v>696.01262983321772</v>
          </cell>
          <cell r="J13">
            <v>-279.63045749334105</v>
          </cell>
          <cell r="K13">
            <v>-410.99346465261533</v>
          </cell>
          <cell r="L13">
            <v>-1286.5378469225891</v>
          </cell>
          <cell r="M13">
            <v>7.1903721904845952</v>
          </cell>
          <cell r="N13">
            <v>81.98781203086287</v>
          </cell>
          <cell r="O13">
            <v>-236.52044309720827</v>
          </cell>
          <cell r="R13" t="str">
            <v xml:space="preserve">1. Central Government Primary Balance </v>
          </cell>
        </row>
        <row r="14">
          <cell r="B14" t="str">
            <v xml:space="preserve">    a. Ingresos corrientes</v>
          </cell>
          <cell r="E14">
            <v>6599.9920273795396</v>
          </cell>
          <cell r="F14">
            <v>6991.8869603847534</v>
          </cell>
          <cell r="G14">
            <v>6560.0440086645795</v>
          </cell>
          <cell r="H14">
            <v>7262.2080837355352</v>
          </cell>
          <cell r="I14">
            <v>6670.4164547710643</v>
          </cell>
          <cell r="J14">
            <v>6877.1518950127602</v>
          </cell>
          <cell r="K14">
            <v>6610.2026922782179</v>
          </cell>
          <cell r="L14">
            <v>6589.6884779773982</v>
          </cell>
          <cell r="M14">
            <v>6150.6574201218491</v>
          </cell>
          <cell r="N14">
            <v>7205.4248896703575</v>
          </cell>
          <cell r="O14">
            <v>7356.825950688687</v>
          </cell>
          <cell r="R14" t="str">
            <v xml:space="preserve">    a. Current revenues </v>
          </cell>
        </row>
        <row r="15">
          <cell r="B15" t="str">
            <v xml:space="preserve">         i. Ingresos tributarios</v>
          </cell>
          <cell r="E15">
            <v>5565.4155125736197</v>
          </cell>
          <cell r="F15">
            <v>5825.4974659179916</v>
          </cell>
          <cell r="G15">
            <v>5437.5844997596414</v>
          </cell>
          <cell r="H15">
            <v>5734.4215272798565</v>
          </cell>
          <cell r="I15">
            <v>5769.5955475780647</v>
          </cell>
          <cell r="J15">
            <v>6127.08693514276</v>
          </cell>
          <cell r="K15">
            <v>5757.4354043062176</v>
          </cell>
          <cell r="L15">
            <v>5730.1044303279978</v>
          </cell>
          <cell r="M15">
            <v>5321.5205287862154</v>
          </cell>
          <cell r="N15">
            <v>6270.3513365110575</v>
          </cell>
          <cell r="O15">
            <v>5959.9183591129076</v>
          </cell>
          <cell r="R15" t="str">
            <v xml:space="preserve">         i. Tax revenues </v>
          </cell>
        </row>
        <row r="16">
          <cell r="B16" t="str">
            <v xml:space="preserve">        ii. No tributarios </v>
          </cell>
          <cell r="E16">
            <v>1034.5765148059199</v>
          </cell>
          <cell r="F16">
            <v>1166.389494466762</v>
          </cell>
          <cell r="G16">
            <v>1122.4595089049385</v>
          </cell>
          <cell r="H16">
            <v>1527.7865564556791</v>
          </cell>
          <cell r="I16">
            <v>900.82090719300004</v>
          </cell>
          <cell r="J16">
            <v>750.06495987000005</v>
          </cell>
          <cell r="K16">
            <v>852.76728797199996</v>
          </cell>
          <cell r="L16">
            <v>859.58404764940008</v>
          </cell>
          <cell r="M16">
            <v>829.13689133563332</v>
          </cell>
          <cell r="N16">
            <v>935.07355315929999</v>
          </cell>
          <cell r="O16">
            <v>1396.9075915757792</v>
          </cell>
          <cell r="R16" t="str">
            <v xml:space="preserve">        ii. Non-tax revenues </v>
          </cell>
        </row>
        <row r="18">
          <cell r="B18" t="str">
            <v xml:space="preserve">    b. Gasto no financiero </v>
          </cell>
          <cell r="E18">
            <v>7001.9904191833903</v>
          </cell>
          <cell r="F18">
            <v>7372.1921309147929</v>
          </cell>
          <cell r="G18">
            <v>7276.2178859987689</v>
          </cell>
          <cell r="H18">
            <v>7338.6165332048531</v>
          </cell>
          <cell r="I18">
            <v>6026.6412691248461</v>
          </cell>
          <cell r="J18">
            <v>7220.790071266103</v>
          </cell>
          <cell r="K18">
            <v>7071.5471979288332</v>
          </cell>
          <cell r="L18">
            <v>8000.9297235709873</v>
          </cell>
          <cell r="M18">
            <v>6189.2763947913627</v>
          </cell>
          <cell r="N18">
            <v>7170.9602421794943</v>
          </cell>
          <cell r="O18">
            <v>7712.9361732793623</v>
          </cell>
          <cell r="R18" t="str">
            <v xml:space="preserve">    b. Non-financial expenditure </v>
          </cell>
        </row>
        <row r="19">
          <cell r="B19" t="str">
            <v xml:space="preserve">         i. Corriente</v>
          </cell>
          <cell r="E19">
            <v>5859.931056832922</v>
          </cell>
          <cell r="F19">
            <v>5846.0535923192847</v>
          </cell>
          <cell r="G19">
            <v>6037.773972638769</v>
          </cell>
          <cell r="H19">
            <v>6012.8680116516352</v>
          </cell>
          <cell r="I19">
            <v>5259.6313368305764</v>
          </cell>
          <cell r="J19">
            <v>6092.826172009638</v>
          </cell>
          <cell r="K19">
            <v>5980.9864210474934</v>
          </cell>
          <cell r="L19">
            <v>6519.1283174108012</v>
          </cell>
          <cell r="M19">
            <v>5489.4747726607693</v>
          </cell>
          <cell r="N19">
            <v>6134.6047727573196</v>
          </cell>
          <cell r="O19">
            <v>6631.8780535670303</v>
          </cell>
          <cell r="R19" t="str">
            <v xml:space="preserve">         i. Current </v>
          </cell>
        </row>
        <row r="20">
          <cell r="B20" t="str">
            <v xml:space="preserve">        ii. Capital</v>
          </cell>
          <cell r="E20">
            <v>1142.0593623504678</v>
          </cell>
          <cell r="F20">
            <v>1526.1385385955086</v>
          </cell>
          <cell r="G20">
            <v>1238.4439133600004</v>
          </cell>
          <cell r="H20">
            <v>1325.7485215532179</v>
          </cell>
          <cell r="I20">
            <v>767.00993229427002</v>
          </cell>
          <cell r="J20">
            <v>1127.9638992564646</v>
          </cell>
          <cell r="K20">
            <v>1090.56077688134</v>
          </cell>
          <cell r="L20">
            <v>1481.8014061601862</v>
          </cell>
          <cell r="M20">
            <v>699.80162213059316</v>
          </cell>
          <cell r="N20">
            <v>1036.3554694221748</v>
          </cell>
          <cell r="O20">
            <v>1081.058119712332</v>
          </cell>
          <cell r="R20" t="str">
            <v xml:space="preserve">        ii. Capital</v>
          </cell>
        </row>
        <row r="22">
          <cell r="B22" t="str">
            <v xml:space="preserve">    c. Ingresos de capital   2/</v>
          </cell>
          <cell r="E22">
            <v>24.234000000000378</v>
          </cell>
          <cell r="F22">
            <v>244.98500000000058</v>
          </cell>
          <cell r="G22">
            <v>68.673999999999978</v>
          </cell>
          <cell r="H22">
            <v>192.17400000000089</v>
          </cell>
          <cell r="I22">
            <v>52.23744418699971</v>
          </cell>
          <cell r="J22">
            <v>64.007718760001808</v>
          </cell>
          <cell r="K22">
            <v>50.351040997999917</v>
          </cell>
          <cell r="L22">
            <v>124.70339867100029</v>
          </cell>
          <cell r="M22">
            <v>45.809346859998186</v>
          </cell>
          <cell r="N22">
            <v>47.523164539999925</v>
          </cell>
          <cell r="O22">
            <v>119.58977949346718</v>
          </cell>
          <cell r="R22" t="str">
            <v xml:space="preserve">    c. Capital revenues   2/</v>
          </cell>
        </row>
        <row r="24">
          <cell r="B24" t="str">
            <v>2. Resultado Primario de Otras Entidades</v>
          </cell>
          <cell r="E24">
            <v>406.25678722603811</v>
          </cell>
          <cell r="F24">
            <v>-92.367009200115263</v>
          </cell>
          <cell r="G24">
            <v>3.2509313759279621</v>
          </cell>
          <cell r="H24">
            <v>-1078.8787244538246</v>
          </cell>
          <cell r="I24">
            <v>666.87352675245916</v>
          </cell>
          <cell r="J24">
            <v>173.71489286300448</v>
          </cell>
          <cell r="K24">
            <v>99.858640412906652</v>
          </cell>
          <cell r="L24">
            <v>-266.58339266135886</v>
          </cell>
          <cell r="M24">
            <v>249.87128410783293</v>
          </cell>
          <cell r="N24">
            <v>-93.116253140412027</v>
          </cell>
          <cell r="O24">
            <v>-46.521755191284456</v>
          </cell>
          <cell r="R24" t="str">
            <v>2. Primary Balance of Other Entities</v>
          </cell>
        </row>
        <row r="26">
          <cell r="A26" t="str">
            <v xml:space="preserve"> II.    INTERESES </v>
          </cell>
          <cell r="E26">
            <v>987.49104190139053</v>
          </cell>
          <cell r="F26">
            <v>1146.3070564099999</v>
          </cell>
          <cell r="G26">
            <v>683.08785865999994</v>
          </cell>
          <cell r="H26">
            <v>1420.1895501175002</v>
          </cell>
          <cell r="I26">
            <v>1041.9237202324155</v>
          </cell>
          <cell r="J26">
            <v>1083.2677621560686</v>
          </cell>
          <cell r="K26">
            <v>1012.7610864089637</v>
          </cell>
          <cell r="L26">
            <v>1087.6216361927638</v>
          </cell>
          <cell r="M26">
            <v>924.44065812000008</v>
          </cell>
          <cell r="N26">
            <v>1011.9502003583999</v>
          </cell>
          <cell r="O26">
            <v>1081.4352783116667</v>
          </cell>
          <cell r="Q26" t="str">
            <v xml:space="preserve">  II.    INTEREST PAYMENTS </v>
          </cell>
        </row>
        <row r="27">
          <cell r="B27" t="str">
            <v xml:space="preserve">    1. Deuda externa </v>
          </cell>
          <cell r="E27">
            <v>832.25329999999997</v>
          </cell>
          <cell r="F27">
            <v>987.06242000000009</v>
          </cell>
          <cell r="G27">
            <v>514.03484000000003</v>
          </cell>
          <cell r="H27">
            <v>1248.8459400000002</v>
          </cell>
          <cell r="I27">
            <v>905.17374599999994</v>
          </cell>
          <cell r="J27">
            <v>934.38494999999989</v>
          </cell>
          <cell r="K27">
            <v>897.18885000000012</v>
          </cell>
          <cell r="L27">
            <v>926.20546000000002</v>
          </cell>
          <cell r="M27">
            <v>802.71006000000011</v>
          </cell>
          <cell r="N27">
            <v>835.6853900000001</v>
          </cell>
          <cell r="O27">
            <v>958.57763</v>
          </cell>
          <cell r="R27" t="str">
            <v xml:space="preserve">1. External debt </v>
          </cell>
        </row>
        <row r="28">
          <cell r="B28" t="str">
            <v xml:space="preserve">    2. Deuda interna </v>
          </cell>
          <cell r="E28">
            <v>155.23774190139056</v>
          </cell>
          <cell r="F28">
            <v>159.24463640999977</v>
          </cell>
          <cell r="G28">
            <v>169.05301865999991</v>
          </cell>
          <cell r="H28">
            <v>171.34361011750002</v>
          </cell>
          <cell r="I28">
            <v>136.74997423241552</v>
          </cell>
          <cell r="J28">
            <v>148.88281215606867</v>
          </cell>
          <cell r="K28">
            <v>115.57223640896359</v>
          </cell>
          <cell r="L28">
            <v>161.41617619276383</v>
          </cell>
          <cell r="M28">
            <v>121.73059811999997</v>
          </cell>
          <cell r="N28">
            <v>176.26481035839981</v>
          </cell>
          <cell r="O28">
            <v>122.85764831166671</v>
          </cell>
          <cell r="R28" t="str">
            <v xml:space="preserve">2. Domestic debt </v>
          </cell>
        </row>
        <row r="30">
          <cell r="A30" t="str">
            <v xml:space="preserve"> III.   RESULTADO ECONÓMICO (I-II) </v>
          </cell>
          <cell r="E30">
            <v>-958.99864647920208</v>
          </cell>
          <cell r="F30">
            <v>-1373.994236140154</v>
          </cell>
          <cell r="G30">
            <v>-1327.3368046182613</v>
          </cell>
          <cell r="H30">
            <v>-2383.3027240406423</v>
          </cell>
          <cell r="I30">
            <v>320.96243635326141</v>
          </cell>
          <cell r="J30">
            <v>-1189.1833267864051</v>
          </cell>
          <cell r="K30">
            <v>-1323.8959106486723</v>
          </cell>
          <cell r="L30">
            <v>-2640.7428757767116</v>
          </cell>
          <cell r="M30">
            <v>-667.37900182168266</v>
          </cell>
          <cell r="N30">
            <v>-1023.078641467949</v>
          </cell>
          <cell r="O30">
            <v>-1364.4774766001594</v>
          </cell>
          <cell r="Q30" t="str">
            <v xml:space="preserve"> III.   OVERALL BALANCE (I-II) </v>
          </cell>
        </row>
        <row r="32">
          <cell r="A32" t="str">
            <v xml:space="preserve"> IV.   FINANCIAMIENTO NETO</v>
          </cell>
          <cell r="E32">
            <v>958.99864647920208</v>
          </cell>
          <cell r="F32">
            <v>1373.994236140154</v>
          </cell>
          <cell r="G32">
            <v>1327.3368046182613</v>
          </cell>
          <cell r="H32">
            <v>2383.3027240406423</v>
          </cell>
          <cell r="I32">
            <v>-320.96243635326141</v>
          </cell>
          <cell r="J32">
            <v>1189.1833267864051</v>
          </cell>
          <cell r="K32">
            <v>1323.8959106486723</v>
          </cell>
          <cell r="L32">
            <v>2640.7428757767116</v>
          </cell>
          <cell r="M32">
            <v>667.37900182168266</v>
          </cell>
          <cell r="N32">
            <v>1023.078641467949</v>
          </cell>
          <cell r="O32">
            <v>1364.4774766001594</v>
          </cell>
          <cell r="Q32" t="str">
            <v xml:space="preserve"> VI.   NET FINANCING</v>
          </cell>
        </row>
        <row r="33">
          <cell r="B33" t="str">
            <v xml:space="preserve">    1. Financiamiento externo neto </v>
          </cell>
          <cell r="E33">
            <v>1104.8908666666666</v>
          </cell>
          <cell r="F33">
            <v>-109.84516666666671</v>
          </cell>
          <cell r="G33">
            <v>873.18088333333333</v>
          </cell>
          <cell r="H33">
            <v>417.62594999999988</v>
          </cell>
          <cell r="I33">
            <v>173.64037400000007</v>
          </cell>
          <cell r="J33">
            <v>913.35997666666663</v>
          </cell>
          <cell r="K33">
            <v>483.2099800000002</v>
          </cell>
          <cell r="L33">
            <v>185.13637200000005</v>
          </cell>
          <cell r="M33">
            <v>1703.3183266666667</v>
          </cell>
          <cell r="N33">
            <v>184.64853000000016</v>
          </cell>
          <cell r="O33">
            <v>668.94416333333311</v>
          </cell>
          <cell r="R33" t="str">
            <v xml:space="preserve">1. External financing </v>
          </cell>
        </row>
        <row r="34">
          <cell r="B34" t="str">
            <v xml:space="preserve">         (Millones US $)</v>
          </cell>
          <cell r="E34">
            <v>319.38900768491834</v>
          </cell>
          <cell r="F34">
            <v>-31.527219675262661</v>
          </cell>
          <cell r="G34">
            <v>249.64807545367717</v>
          </cell>
          <cell r="H34">
            <v>117.87583522727274</v>
          </cell>
          <cell r="I34">
            <v>49.263549999999981</v>
          </cell>
          <cell r="J34">
            <v>256.3867855805243</v>
          </cell>
          <cell r="K34">
            <v>138.2243037249284</v>
          </cell>
          <cell r="L34">
            <v>53.86486956521739</v>
          </cell>
          <cell r="M34">
            <v>489.1581633045148</v>
          </cell>
          <cell r="N34">
            <v>53.637578034682079</v>
          </cell>
          <cell r="O34">
            <v>191.23372362278241</v>
          </cell>
          <cell r="R34" t="str">
            <v xml:space="preserve">         (Millions of US $)</v>
          </cell>
        </row>
        <row r="35">
          <cell r="B35" t="str">
            <v xml:space="preserve">         a. Desembolsos </v>
          </cell>
          <cell r="E35">
            <v>430.32499999999999</v>
          </cell>
          <cell r="F35">
            <v>184.40799999999999</v>
          </cell>
          <cell r="G35">
            <v>372.12900000000002</v>
          </cell>
          <cell r="H35">
            <v>311.64100000000002</v>
          </cell>
          <cell r="I35">
            <v>222.989</v>
          </cell>
          <cell r="J35">
            <v>491.20499999999998</v>
          </cell>
          <cell r="K35">
            <v>330.33800000000002</v>
          </cell>
          <cell r="L35">
            <v>273.47500000000002</v>
          </cell>
          <cell r="M35">
            <v>1545.17</v>
          </cell>
          <cell r="N35">
            <v>266.77600000000001</v>
          </cell>
          <cell r="O35">
            <v>381.93299999999994</v>
          </cell>
          <cell r="R35" t="str">
            <v xml:space="preserve">    a. Disbursements </v>
          </cell>
        </row>
        <row r="36">
          <cell r="B36" t="str">
            <v xml:space="preserve">         b. Amortización  </v>
          </cell>
          <cell r="E36">
            <v>136.928</v>
          </cell>
          <cell r="F36">
            <v>192.649</v>
          </cell>
          <cell r="G36">
            <v>124.00900000000001</v>
          </cell>
          <cell r="H36">
            <v>179.19400000000002</v>
          </cell>
          <cell r="I36">
            <v>170.16300000000001</v>
          </cell>
          <cell r="J36">
            <v>196.863</v>
          </cell>
          <cell r="K36">
            <v>182.94699999999997</v>
          </cell>
          <cell r="L36">
            <v>217.63300000000001</v>
          </cell>
          <cell r="M36">
            <v>1076.0420000000001</v>
          </cell>
          <cell r="N36">
            <v>257.91700000000003</v>
          </cell>
          <cell r="O36">
            <v>224.31799999999998</v>
          </cell>
          <cell r="R36" t="str">
            <v xml:space="preserve">    b. Amortization </v>
          </cell>
        </row>
        <row r="37">
          <cell r="B37" t="str">
            <v xml:space="preserve">         c. Otros  3/</v>
          </cell>
          <cell r="E37">
            <v>25.992007684918292</v>
          </cell>
          <cell r="F37">
            <v>-23.286219675262657</v>
          </cell>
          <cell r="G37">
            <v>1.528075453677161</v>
          </cell>
          <cell r="H37">
            <v>-14.571164772727258</v>
          </cell>
          <cell r="I37">
            <v>-3.5624500000000126</v>
          </cell>
          <cell r="J37">
            <v>-37.955214419475681</v>
          </cell>
          <cell r="K37">
            <v>-9.1666962750716436</v>
          </cell>
          <cell r="L37">
            <v>-1.9771304347826231</v>
          </cell>
          <cell r="M37">
            <v>20.030163304514872</v>
          </cell>
          <cell r="N37">
            <v>44.778578034682084</v>
          </cell>
          <cell r="O37">
            <v>33.618723622782454</v>
          </cell>
          <cell r="R37" t="str">
            <v xml:space="preserve">    c. Others   3/</v>
          </cell>
        </row>
        <row r="38">
          <cell r="B38" t="str">
            <v xml:space="preserve">    2. Financiamiento interno neto </v>
          </cell>
          <cell r="E38">
            <v>-502.55955978746459</v>
          </cell>
          <cell r="F38">
            <v>804.99053924682096</v>
          </cell>
          <cell r="G38">
            <v>172.480201284928</v>
          </cell>
          <cell r="H38">
            <v>1855.7356740406424</v>
          </cell>
          <cell r="I38">
            <v>-659.69469035326154</v>
          </cell>
          <cell r="J38">
            <v>192.91698211973849</v>
          </cell>
          <cell r="K38">
            <v>767.23489064867204</v>
          </cell>
          <cell r="L38">
            <v>1643.1956437767117</v>
          </cell>
          <cell r="M38">
            <v>-1170.1007048449842</v>
          </cell>
          <cell r="N38">
            <v>565.05045146794873</v>
          </cell>
          <cell r="O38">
            <v>-243.28071873317367</v>
          </cell>
          <cell r="R38" t="str">
            <v xml:space="preserve">2. Domestic financing </v>
          </cell>
        </row>
        <row r="39">
          <cell r="B39" t="str">
            <v xml:space="preserve">    3. Ingresos por privatización </v>
          </cell>
          <cell r="E39">
            <v>356.66733960000005</v>
          </cell>
          <cell r="F39">
            <v>678.84886355999981</v>
          </cell>
          <cell r="G39">
            <v>281.67572000000001</v>
          </cell>
          <cell r="H39">
            <v>109.94109999999998</v>
          </cell>
          <cell r="I39">
            <v>165.01187999999999</v>
          </cell>
          <cell r="J39">
            <v>82.826367999999988</v>
          </cell>
          <cell r="K39">
            <v>73.371040000000008</v>
          </cell>
          <cell r="L39">
            <v>812.33085999999992</v>
          </cell>
          <cell r="M39">
            <v>134.16138000000001</v>
          </cell>
          <cell r="N39">
            <v>273.37966</v>
          </cell>
          <cell r="O39">
            <v>938.814032</v>
          </cell>
          <cell r="R39" t="str">
            <v xml:space="preserve">3. Privatization </v>
          </cell>
        </row>
        <row r="42">
          <cell r="A42" t="str">
            <v>1/  Preliminar. La información de este cuadro se ha actualizado en el Boletín Semanal N° 46 (22 de noviembre de 2002). El calendario anual de publicación de estas estadísticas se presenta en la página vii de esta Nota.</v>
          </cell>
        </row>
        <row r="43">
          <cell r="A43" t="str">
            <v>2/  Deduce el pago al American International Group y al Convenio Perú - Alemania.</v>
          </cell>
        </row>
        <row r="44">
          <cell r="A44" t="str">
            <v>3/  Incluye financiamiento excepcional y financiamiento de corto plazo.</v>
          </cell>
        </row>
        <row r="46">
          <cell r="A46" t="str">
            <v>Fuente:</v>
          </cell>
          <cell r="D46" t="str">
            <v>MEF, BN, Sunat, Essalud, sociedades de beneficencia pública, gobiernos locales e instituciones públicas.</v>
          </cell>
        </row>
        <row r="47">
          <cell r="A47" t="str">
            <v>Elaboración:</v>
          </cell>
          <cell r="D47" t="str">
            <v>Gerencia de Estudios Económicos - Subgerencia del Sector Público.</v>
          </cell>
        </row>
      </sheetData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dula 15"/>
      <sheetName val="Datos Generales"/>
      <sheetName val="Cedula 4"/>
      <sheetName val="Datos Ventas"/>
      <sheetName val="Cedula 6"/>
      <sheetName val="Cedula 5"/>
      <sheetName val="Cedula 14"/>
      <sheetName val="Cedula 11"/>
      <sheetName val="Cedula 10"/>
      <sheetName val="Cedula 7"/>
      <sheetName val="Cedula 8"/>
      <sheetName val="Cedula 2"/>
      <sheetName val="Cedula 13"/>
      <sheetName val="Cedula 12"/>
      <sheetName val="Datos Producción"/>
      <sheetName val="Cedula 16"/>
      <sheetName val="Otros Datos"/>
      <sheetName val="Cedula 3"/>
      <sheetName val="Cedula 1"/>
      <sheetName val="Presentacion"/>
      <sheetName val="Datos"/>
      <sheetName val="Cedula 9"/>
      <sheetName val="Cedula 17"/>
      <sheetName val="Cedula 18"/>
      <sheetName val="Comp Ced 18"/>
      <sheetName val="Cedula 19"/>
      <sheetName val="Cedula 20"/>
    </sheetNames>
    <sheetDataSet>
      <sheetData sheetId="0" refreshError="1">
        <row r="16">
          <cell r="E16">
            <v>28700</v>
          </cell>
        </row>
      </sheetData>
      <sheetData sheetId="1" refreshError="1">
        <row r="1">
          <cell r="B1" t="str">
            <v>Superior Manufacturing Company</v>
          </cell>
        </row>
        <row r="2">
          <cell r="B2" t="str">
            <v>31 de diciembre de 20X2</v>
          </cell>
        </row>
        <row r="3">
          <cell r="B3" t="str">
            <v>20X2</v>
          </cell>
        </row>
        <row r="4">
          <cell r="B4" t="str">
            <v>20X3</v>
          </cell>
        </row>
      </sheetData>
      <sheetData sheetId="2" refreshError="1">
        <row r="11">
          <cell r="D11">
            <v>245000</v>
          </cell>
          <cell r="E11">
            <v>370000</v>
          </cell>
          <cell r="F11">
            <v>450000</v>
          </cell>
        </row>
        <row r="14">
          <cell r="D14">
            <v>220000</v>
          </cell>
          <cell r="E14">
            <v>360000</v>
          </cell>
          <cell r="F14">
            <v>460000</v>
          </cell>
        </row>
        <row r="16">
          <cell r="D16">
            <v>0.3</v>
          </cell>
          <cell r="E16">
            <v>0.2</v>
          </cell>
          <cell r="F16">
            <v>0.25</v>
          </cell>
        </row>
        <row r="17">
          <cell r="D17">
            <v>451500</v>
          </cell>
          <cell r="E17">
            <v>490000</v>
          </cell>
          <cell r="F17">
            <v>477500</v>
          </cell>
        </row>
      </sheetData>
      <sheetData sheetId="3" refreshError="1">
        <row r="5">
          <cell r="B5">
            <v>5</v>
          </cell>
          <cell r="C5">
            <v>5.0999999999999996</v>
          </cell>
          <cell r="D5">
            <v>5.0999999999999996</v>
          </cell>
        </row>
        <row r="6">
          <cell r="B6">
            <v>2</v>
          </cell>
          <cell r="C6">
            <v>2.1</v>
          </cell>
          <cell r="D6">
            <v>2.1</v>
          </cell>
        </row>
        <row r="8">
          <cell r="B8">
            <v>0.04</v>
          </cell>
        </row>
      </sheetData>
      <sheetData sheetId="4" refreshError="1">
        <row r="9">
          <cell r="D9">
            <v>60000</v>
          </cell>
        </row>
        <row r="10">
          <cell r="D10">
            <v>3600</v>
          </cell>
        </row>
        <row r="11">
          <cell r="D11">
            <v>2400</v>
          </cell>
        </row>
        <row r="15">
          <cell r="D15">
            <v>150000</v>
          </cell>
        </row>
        <row r="17">
          <cell r="D17">
            <v>30000</v>
          </cell>
        </row>
        <row r="18">
          <cell r="D18">
            <v>30000</v>
          </cell>
        </row>
        <row r="19">
          <cell r="D19">
            <v>90000</v>
          </cell>
        </row>
      </sheetData>
      <sheetData sheetId="5" refreshError="1">
        <row r="12">
          <cell r="F12">
            <v>1168000</v>
          </cell>
        </row>
        <row r="17">
          <cell r="H17">
            <v>1751999.9999999981</v>
          </cell>
        </row>
      </sheetData>
      <sheetData sheetId="6" refreshError="1">
        <row r="11">
          <cell r="D11">
            <v>12000</v>
          </cell>
        </row>
        <row r="12">
          <cell r="D12">
            <v>1113512.0000000014</v>
          </cell>
        </row>
      </sheetData>
      <sheetData sheetId="7" refreshError="1">
        <row r="12">
          <cell r="F12">
            <v>4200</v>
          </cell>
        </row>
        <row r="13">
          <cell r="F13">
            <v>960</v>
          </cell>
        </row>
        <row r="14">
          <cell r="F14">
            <v>720</v>
          </cell>
        </row>
        <row r="17">
          <cell r="F17">
            <v>12190</v>
          </cell>
        </row>
        <row r="18">
          <cell r="F18">
            <v>2400</v>
          </cell>
        </row>
        <row r="19">
          <cell r="F19">
            <v>193713</v>
          </cell>
        </row>
        <row r="21">
          <cell r="F21">
            <v>223713</v>
          </cell>
        </row>
      </sheetData>
      <sheetData sheetId="8" refreshError="1">
        <row r="12">
          <cell r="G12">
            <v>600</v>
          </cell>
        </row>
        <row r="18">
          <cell r="G18">
            <v>959497</v>
          </cell>
        </row>
        <row r="20">
          <cell r="G20">
            <v>989497</v>
          </cell>
        </row>
      </sheetData>
      <sheetData sheetId="9" refreshError="1">
        <row r="15">
          <cell r="I15">
            <v>49640</v>
          </cell>
        </row>
        <row r="18">
          <cell r="I18">
            <v>19560</v>
          </cell>
        </row>
        <row r="19">
          <cell r="I19">
            <v>3036</v>
          </cell>
        </row>
        <row r="20">
          <cell r="I20">
            <v>4164</v>
          </cell>
        </row>
        <row r="23">
          <cell r="I23">
            <v>689200</v>
          </cell>
        </row>
        <row r="25">
          <cell r="I25">
            <v>779200</v>
          </cell>
        </row>
      </sheetData>
      <sheetData sheetId="10" refreshError="1">
        <row r="13">
          <cell r="F13">
            <v>257600</v>
          </cell>
          <cell r="I13">
            <v>260000</v>
          </cell>
        </row>
        <row r="16">
          <cell r="F16">
            <v>13799.999999999998</v>
          </cell>
          <cell r="I16">
            <v>13799.999999999998</v>
          </cell>
        </row>
        <row r="21">
          <cell r="F21">
            <v>944400</v>
          </cell>
          <cell r="I21">
            <v>837600</v>
          </cell>
        </row>
      </sheetData>
      <sheetData sheetId="11" refreshError="1">
        <row r="12">
          <cell r="D12">
            <v>200000</v>
          </cell>
          <cell r="E12">
            <v>120000</v>
          </cell>
        </row>
        <row r="15">
          <cell r="D15">
            <v>240000</v>
          </cell>
          <cell r="E15">
            <v>100000</v>
          </cell>
        </row>
        <row r="16">
          <cell r="D16">
            <v>960000</v>
          </cell>
          <cell r="E16">
            <v>520000</v>
          </cell>
        </row>
      </sheetData>
      <sheetData sheetId="12" refreshError="1">
        <row r="17">
          <cell r="D17">
            <v>861060.00000000186</v>
          </cell>
        </row>
        <row r="18">
          <cell r="D18">
            <v>258318.00000000055</v>
          </cell>
        </row>
        <row r="19">
          <cell r="D19">
            <v>602742.00000000128</v>
          </cell>
        </row>
      </sheetData>
      <sheetData sheetId="13" refreshError="1">
        <row r="10">
          <cell r="D10">
            <v>37120</v>
          </cell>
        </row>
        <row r="14">
          <cell r="E14">
            <v>33870</v>
          </cell>
        </row>
      </sheetData>
      <sheetData sheetId="14" refreshError="1"/>
      <sheetData sheetId="15" refreshError="1">
        <row r="27">
          <cell r="E27">
            <v>626516.00000000186</v>
          </cell>
        </row>
      </sheetData>
      <sheetData sheetId="16" refreshError="1">
        <row r="1">
          <cell r="B1">
            <v>0.3</v>
          </cell>
        </row>
      </sheetData>
      <sheetData sheetId="17" refreshError="1">
        <row r="14">
          <cell r="D14">
            <v>1480000</v>
          </cell>
          <cell r="E14">
            <v>2440000</v>
          </cell>
          <cell r="F14">
            <v>1920000</v>
          </cell>
        </row>
      </sheetData>
      <sheetData sheetId="18" refreshError="1">
        <row r="10">
          <cell r="C10">
            <v>2120000</v>
          </cell>
          <cell r="D10">
            <v>340000</v>
          </cell>
          <cell r="F10">
            <v>210000</v>
          </cell>
        </row>
        <row r="12">
          <cell r="C12">
            <v>2907000</v>
          </cell>
          <cell r="D12">
            <v>500000</v>
          </cell>
          <cell r="F12">
            <v>170000</v>
          </cell>
        </row>
        <row r="14">
          <cell r="C14">
            <v>1068000</v>
          </cell>
          <cell r="D14">
            <v>160000</v>
          </cell>
          <cell r="F14">
            <v>120000</v>
          </cell>
        </row>
        <row r="16">
          <cell r="C16">
            <v>6095000</v>
          </cell>
          <cell r="D16">
            <v>1000000</v>
          </cell>
          <cell r="F16">
            <v>500000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ersiones Futuras"/>
      <sheetName val="St. Sector Ingles"/>
      <sheetName val="ESPECIAL"/>
      <sheetName val="Hoja1"/>
      <sheetName val="acuerdos"/>
      <sheetName val="convenios"/>
      <sheetName val="REGALIAS"/>
      <sheetName val="DIVIDENDOS"/>
      <sheetName val="grafico"/>
      <sheetName val="Variacion_dic_89_-_932"/>
      <sheetName val="Porcentaje_Principales_Sectore2"/>
      <sheetName val="Porcentaje_Principales_Paises2"/>
      <sheetName val="Inversiones_Futuras2"/>
      <sheetName val="Grafico_Inversiones2"/>
      <sheetName val="Resumen_IED2"/>
      <sheetName val="Stock_segun_Sectores2"/>
      <sheetName val="Stock_segun_Paises2"/>
      <sheetName val="Pais_Sector2"/>
      <sheetName val="Graficos_Pais_Sector2"/>
      <sheetName val="CUADROS_DE_FLUJO2"/>
      <sheetName val="graficos_flujo2"/>
      <sheetName val="valorizacion_en_bolsa_de_valor2"/>
      <sheetName val="Bluechip"/>
      <sheetName val="caval_pais"/>
      <sheetName val="Mercado_de_Capital2"/>
      <sheetName val="Variación_Ingles2"/>
      <sheetName val="Sector_%_inlges2"/>
      <sheetName val="Pais_%_ingles2"/>
      <sheetName val="Futuras_Ingles2"/>
      <sheetName val="Gráficos_Ingles2"/>
      <sheetName val="Resumen_IED_Ingles2"/>
      <sheetName val="St__Sector_Ingles4"/>
      <sheetName val="St__Pais_Ingles2"/>
      <sheetName val="Pais_Sector__Ingles2"/>
      <sheetName val="Graficos_Pais_Sector__Ingles2"/>
      <sheetName val="Caval_Ingles2"/>
      <sheetName val="BLUE_SHIP2"/>
      <sheetName val="caval_pais_ingles"/>
      <sheetName val="Bolsa_Valores_Ingles2"/>
      <sheetName val="REGALIAS_INGLES2"/>
      <sheetName val="DIVIDENDOS_INGLES2"/>
      <sheetName val="regalias_grafico_Ingles2"/>
      <sheetName val="convenios_Ingles2"/>
      <sheetName val="Lista_Pais2"/>
      <sheetName val="Generar_Porcentajes2"/>
      <sheetName val="Módulo1"/>
      <sheetName val="Módulo3"/>
      <sheetName val="Módulo2"/>
      <sheetName val="Módulo4"/>
      <sheetName val="Módulo5"/>
      <sheetName val="St__Sector_Ingles5"/>
      <sheetName val="SUMARIO"/>
      <sheetName val="INVERSION"/>
      <sheetName val="boletin"/>
      <sheetName val="Labour_Detail2"/>
      <sheetName val="#¡REF"/>
      <sheetName val="Variacion_dic_89_-_93"/>
      <sheetName val="Porcentaje_Principales_Sectores"/>
      <sheetName val="Porcentaje_Principales_Paises"/>
      <sheetName val="Inversiones_Futuras"/>
      <sheetName val="Grafico_Inversiones"/>
      <sheetName val="Resumen_IED"/>
      <sheetName val="Stock_segun_Sectores"/>
      <sheetName val="Stock_segun_Paises"/>
      <sheetName val="Pais_Sector"/>
      <sheetName val="Graficos_Pais_Sector"/>
      <sheetName val="CUADROS_DE_FLUJO"/>
      <sheetName val="graficos_flujo"/>
      <sheetName val="valorizacion_en_bolsa_de_valore"/>
      <sheetName val="Mercado_de_Capital"/>
      <sheetName val="Variación_Ingles"/>
      <sheetName val="Sector_%_inlges"/>
      <sheetName val="Pais_%_ingles"/>
      <sheetName val="Futuras_Ingles"/>
      <sheetName val="Gráficos_Ingles"/>
      <sheetName val="Resumen_IED_Ingles"/>
      <sheetName val="St__Sector_Ingles"/>
      <sheetName val="St__Pais_Ingles"/>
      <sheetName val="Pais_Sector__Ingles"/>
      <sheetName val="Graficos_Pais_Sector__Ingles"/>
      <sheetName val="Caval_Ingles"/>
      <sheetName val="BLUE_SHIP"/>
      <sheetName val="Bolsa_Valores_Ingles"/>
      <sheetName val="REGALIAS_INGLES"/>
      <sheetName val="DIVIDENDOS_INGLES"/>
      <sheetName val="regalias_grafico_Ingles"/>
      <sheetName val="convenios_Ingles"/>
      <sheetName val="Lista_Pais"/>
      <sheetName val="Generar_Porcentajes"/>
      <sheetName val="St__Sector_Ingles1"/>
      <sheetName val="Labour_Detail"/>
      <sheetName val="Variacion_dic_89_-_931"/>
      <sheetName val="Porcentaje_Principales_Sectore1"/>
      <sheetName val="Porcentaje_Principales_Paises1"/>
      <sheetName val="Inversiones_Futuras1"/>
      <sheetName val="Grafico_Inversiones1"/>
      <sheetName val="Resumen_IED1"/>
      <sheetName val="Stock_segun_Sectores1"/>
      <sheetName val="Stock_segun_Paises1"/>
      <sheetName val="Pais_Sector1"/>
      <sheetName val="Graficos_Pais_Sector1"/>
      <sheetName val="CUADROS_DE_FLUJO1"/>
      <sheetName val="graficos_flujo1"/>
      <sheetName val="valorizacion_en_bolsa_de_valor1"/>
      <sheetName val="Mercado_de_Capital1"/>
      <sheetName val="Variación_Ingles1"/>
      <sheetName val="Sector_%_inlges1"/>
      <sheetName val="Pais_%_ingles1"/>
      <sheetName val="Futuras_Ingles1"/>
      <sheetName val="Gráficos_Ingles1"/>
      <sheetName val="Resumen_IED_Ingles1"/>
      <sheetName val="St__Sector_Ingles2"/>
      <sheetName val="St__Pais_Ingles1"/>
      <sheetName val="Pais_Sector__Ingles1"/>
      <sheetName val="Graficos_Pais_Sector__Ingles1"/>
      <sheetName val="Caval_Ingles1"/>
      <sheetName val="BLUE_SHIP1"/>
      <sheetName val="Bolsa_Valores_Ingles1"/>
      <sheetName val="REGALIAS_INGLES1"/>
      <sheetName val="DIVIDENDOS_INGLES1"/>
      <sheetName val="regalias_grafico_Ingles1"/>
      <sheetName val="convenios_Ingles1"/>
      <sheetName val="Lista_Pais1"/>
      <sheetName val="Generar_Porcentajes1"/>
      <sheetName val="St__Sector_Ingles3"/>
      <sheetName val="Labour_Detail1"/>
      <sheetName val="Variacion_dic_89_-_934"/>
      <sheetName val="Porcentaje_Principales_Sectore4"/>
      <sheetName val="Porcentaje_Principales_Paises4"/>
      <sheetName val="Inversiones_Futuras4"/>
      <sheetName val="Grafico_Inversiones4"/>
      <sheetName val="Resumen_IED4"/>
      <sheetName val="Stock_segun_Sectores4"/>
      <sheetName val="Stock_segun_Paises4"/>
      <sheetName val="Pais_Sector4"/>
      <sheetName val="Graficos_Pais_Sector4"/>
      <sheetName val="CUADROS_DE_FLUJO4"/>
      <sheetName val="graficos_flujo4"/>
      <sheetName val="valorizacion_en_bolsa_de_valor4"/>
      <sheetName val="Mercado_de_Capital4"/>
      <sheetName val="Variación_Ingles4"/>
      <sheetName val="Sector_%_inlges4"/>
      <sheetName val="Pais_%_ingles4"/>
      <sheetName val="Futuras_Ingles4"/>
      <sheetName val="Gráficos_Ingles4"/>
      <sheetName val="Resumen_IED_Ingles4"/>
      <sheetName val="St__Sector_Ingles8"/>
      <sheetName val="St__Pais_Ingles4"/>
      <sheetName val="Pais_Sector__Ingles4"/>
      <sheetName val="Graficos_Pais_Sector__Ingles4"/>
      <sheetName val="Caval_Ingles4"/>
      <sheetName val="BLUE_SHIP4"/>
      <sheetName val="Bolsa_Valores_Ingles4"/>
      <sheetName val="REGALIAS_INGLES4"/>
      <sheetName val="DIVIDENDOS_INGLES4"/>
      <sheetName val="regalias_grafico_Ingles4"/>
      <sheetName val="convenios_Ingles4"/>
      <sheetName val="Lista_Pais4"/>
      <sheetName val="Generar_Porcentajes4"/>
      <sheetName val="St__Sector_Ingles9"/>
      <sheetName val="Labour_Detail4"/>
      <sheetName val="Variacion_dic_89_-_933"/>
      <sheetName val="Porcentaje_Principales_Sectore3"/>
      <sheetName val="Porcentaje_Principales_Paises3"/>
      <sheetName val="Inversiones_Futuras3"/>
      <sheetName val="Grafico_Inversiones3"/>
      <sheetName val="Resumen_IED3"/>
      <sheetName val="Stock_segun_Sectores3"/>
      <sheetName val="Stock_segun_Paises3"/>
      <sheetName val="Pais_Sector3"/>
      <sheetName val="Graficos_Pais_Sector3"/>
      <sheetName val="CUADROS_DE_FLUJO3"/>
      <sheetName val="graficos_flujo3"/>
      <sheetName val="valorizacion_en_bolsa_de_valor3"/>
      <sheetName val="Mercado_de_Capital3"/>
      <sheetName val="Variación_Ingles3"/>
      <sheetName val="Sector_%_inlges3"/>
      <sheetName val="Pais_%_ingles3"/>
      <sheetName val="Futuras_Ingles3"/>
      <sheetName val="Gráficos_Ingles3"/>
      <sheetName val="Resumen_IED_Ingles3"/>
      <sheetName val="St__Sector_Ingles6"/>
      <sheetName val="St__Pais_Ingles3"/>
      <sheetName val="Pais_Sector__Ingles3"/>
      <sheetName val="Graficos_Pais_Sector__Ingles3"/>
      <sheetName val="Caval_Ingles3"/>
      <sheetName val="BLUE_SHIP3"/>
      <sheetName val="Bolsa_Valores_Ingles3"/>
      <sheetName val="REGALIAS_INGLES3"/>
      <sheetName val="DIVIDENDOS_INGLES3"/>
      <sheetName val="regalias_grafico_Ingles3"/>
      <sheetName val="convenios_Ingles3"/>
      <sheetName val="Lista_Pais3"/>
      <sheetName val="Generar_Porcentajes3"/>
      <sheetName val="St__Sector_Ingles7"/>
      <sheetName val="Labour_Detail3"/>
      <sheetName val="Variacion dic 89 - 93"/>
      <sheetName val="Porcentaje Principales Sectores"/>
      <sheetName val="Porcentaje Principales Paises"/>
      <sheetName val="Grafico Inversiones"/>
      <sheetName val="Resumen IED"/>
      <sheetName val="Stock segun Sectores"/>
      <sheetName val="Stock segun Paises"/>
      <sheetName val="Pais Sector"/>
      <sheetName val="Graficos Pais Sector"/>
      <sheetName val="CUADROS DE FLUJO"/>
      <sheetName val="graficos flujo"/>
      <sheetName val="valorizacion en bolsa de valore"/>
      <sheetName val="Mercado de Capital"/>
      <sheetName val="Variación Ingles"/>
      <sheetName val="Sector % inlges"/>
      <sheetName val="Pais % ingles"/>
      <sheetName val="Futuras Ingles"/>
      <sheetName val="Gráficos Ingles"/>
      <sheetName val="Resumen IED Ingles"/>
      <sheetName val="St. Pais Ingles"/>
      <sheetName val="Pais Sector  Ingles"/>
      <sheetName val="Graficos Pais Sector  Ingles"/>
      <sheetName val="Caval Ingles"/>
      <sheetName val="BLUE SHIP"/>
      <sheetName val="Bolsa Valores Ingles"/>
      <sheetName val="REGALIAS INGLES"/>
      <sheetName val="DIVIDENDOS INGLES"/>
      <sheetName val="regalias grafico Ingles"/>
      <sheetName val="convenios Ingles"/>
      <sheetName val="Lista Pais"/>
      <sheetName val="Generar Porcentajes"/>
      <sheetName val="St_ Sector Ingles"/>
      <sheetName val="Labour Detail"/>
      <sheetName val="Variacion_dic_89_-_935"/>
      <sheetName val="Porcentaje_Principales_Sectore5"/>
      <sheetName val="Porcentaje_Principales_Paises5"/>
      <sheetName val="Inversiones_Futuras5"/>
      <sheetName val="Grafico_Inversiones5"/>
      <sheetName val="Resumen_IED5"/>
      <sheetName val="Stock_segun_Sectores5"/>
      <sheetName val="Stock_segun_Paises5"/>
      <sheetName val="Pais_Sector5"/>
      <sheetName val="Graficos_Pais_Sector5"/>
      <sheetName val="CUADROS_DE_FLUJO5"/>
      <sheetName val="graficos_flujo5"/>
      <sheetName val="valorizacion_en_bolsa_de_valor5"/>
      <sheetName val="Mercado_de_Capital5"/>
      <sheetName val="Variación_Ingles5"/>
      <sheetName val="Sector_%_inlges5"/>
      <sheetName val="Pais_%_ingles5"/>
      <sheetName val="Futuras_Ingles5"/>
      <sheetName val="Gráficos_Ingles5"/>
      <sheetName val="Resumen_IED_Ingles5"/>
      <sheetName val="St__Sector_Ingles10"/>
      <sheetName val="St__Pais_Ingles5"/>
      <sheetName val="Pais_Sector__Ingles5"/>
      <sheetName val="Graficos_Pais_Sector__Ingles5"/>
      <sheetName val="Caval_Ingles5"/>
      <sheetName val="BLUE_SHIP5"/>
      <sheetName val="Bolsa_Valores_Ingles5"/>
      <sheetName val="REGALIAS_INGLES5"/>
      <sheetName val="DIVIDENDOS_INGLES5"/>
      <sheetName val="regalias_grafico_Ingles5"/>
      <sheetName val="convenios_Ingles5"/>
      <sheetName val="Lista_Pais5"/>
      <sheetName val="Generar_Porcentajes5"/>
      <sheetName val="St__Sector_Ingles11"/>
      <sheetName val="Labour_Detail5"/>
    </sheetNames>
    <sheetDataSet>
      <sheetData sheetId="0" refreshError="1">
        <row r="2">
          <cell r="B2" t="str">
            <v>INVERSIONES FUTURAS</v>
          </cell>
        </row>
        <row r="3">
          <cell r="B3" t="str">
            <v>MILLONES DE US$</v>
          </cell>
        </row>
        <row r="4">
          <cell r="B4" t="str">
            <v>INVERSIONISTAS</v>
          </cell>
          <cell r="D4" t="str">
            <v>Monto</v>
          </cell>
        </row>
        <row r="5">
          <cell r="B5" t="str">
            <v xml:space="preserve">ACEA  SpA  - IMPREGILIO SpA - CASTALIA - FISIA   </v>
          </cell>
          <cell r="C5" t="str">
            <v>ITALIA</v>
          </cell>
          <cell r="D5">
            <v>95.5</v>
          </cell>
        </row>
        <row r="6">
          <cell r="B6" t="str">
            <v>ACERCO (SUBSIDIARIA DE G.S. INDUSTRIES)</v>
          </cell>
          <cell r="C6" t="str">
            <v>EE.UU.</v>
          </cell>
          <cell r="D6">
            <v>160</v>
          </cell>
        </row>
        <row r="7">
          <cell r="B7" t="str">
            <v>ADVANTAGES RESOURCES/KOREA PETROLEUM PEV.</v>
          </cell>
          <cell r="C7" t="str">
            <v>EE.UU. / COREA</v>
          </cell>
          <cell r="D7">
            <v>30</v>
          </cell>
        </row>
        <row r="8">
          <cell r="B8" t="str">
            <v xml:space="preserve">ALUSA     </v>
          </cell>
          <cell r="C8" t="str">
            <v>REINO UNIDO - CHILE</v>
          </cell>
          <cell r="D8">
            <v>2</v>
          </cell>
        </row>
        <row r="9">
          <cell r="B9" t="str">
            <v>ANADARCO PETROLEUM CORP.</v>
          </cell>
          <cell r="C9" t="str">
            <v>EE.UU.</v>
          </cell>
          <cell r="D9">
            <v>53</v>
          </cell>
        </row>
        <row r="10">
          <cell r="B10" t="str">
            <v xml:space="preserve">ANDEAN AMERICAN MINING CORP.   </v>
          </cell>
          <cell r="C10" t="str">
            <v>CANADA</v>
          </cell>
          <cell r="D10">
            <v>8</v>
          </cell>
        </row>
        <row r="11">
          <cell r="B11" t="str">
            <v xml:space="preserve">ANGLO AMERICAN  </v>
          </cell>
          <cell r="C11" t="str">
            <v>SUDAFRICA</v>
          </cell>
          <cell r="D11">
            <v>760</v>
          </cell>
        </row>
        <row r="12">
          <cell r="B12" t="str">
            <v xml:space="preserve">IFC                           </v>
          </cell>
          <cell r="C12" t="str">
            <v>NEUTRO</v>
          </cell>
          <cell r="D12">
            <v>70</v>
          </cell>
        </row>
        <row r="13">
          <cell r="B13" t="str">
            <v xml:space="preserve">AT &amp; T LATIN AMERICAN           </v>
          </cell>
          <cell r="C13" t="str">
            <v>EE.UU.</v>
          </cell>
          <cell r="D13">
            <v>200</v>
          </cell>
        </row>
        <row r="14">
          <cell r="B14" t="str">
            <v xml:space="preserve">BANCA COMMERCIALE ITALIANA   </v>
          </cell>
          <cell r="C14" t="str">
            <v xml:space="preserve">ITALIA </v>
          </cell>
          <cell r="D14">
            <v>100</v>
          </cell>
        </row>
        <row r="15">
          <cell r="B15" t="str">
            <v xml:space="preserve">BARRICK GOLD            </v>
          </cell>
          <cell r="C15" t="str">
            <v>CANADA</v>
          </cell>
          <cell r="D15">
            <v>45</v>
          </cell>
        </row>
        <row r="16">
          <cell r="B16" t="str">
            <v xml:space="preserve">BHP LIMITED         </v>
          </cell>
          <cell r="C16" t="str">
            <v xml:space="preserve">AUSTRALIA </v>
          </cell>
          <cell r="D16">
            <v>590</v>
          </cell>
        </row>
        <row r="17">
          <cell r="B17" t="str">
            <v xml:space="preserve">BILLITON INVESTMENT BV              </v>
          </cell>
          <cell r="C17" t="str">
            <v>CANADA</v>
          </cell>
          <cell r="D17">
            <v>2600</v>
          </cell>
        </row>
        <row r="18">
          <cell r="B18" t="str">
            <v xml:space="preserve">COCA COLA EMBONOR S.A.     </v>
          </cell>
          <cell r="C18" t="str">
            <v>CHILE</v>
          </cell>
          <cell r="D18">
            <v>15</v>
          </cell>
        </row>
        <row r="19">
          <cell r="B19" t="str">
            <v>COCHRANE INVESTMENTS LIMITED</v>
          </cell>
          <cell r="C19" t="str">
            <v>REINO UNIDO</v>
          </cell>
          <cell r="D19">
            <v>7</v>
          </cell>
        </row>
        <row r="20">
          <cell r="B20" t="str">
            <v xml:space="preserve">COMINCO/MARUBENI       </v>
          </cell>
          <cell r="C20" t="str">
            <v xml:space="preserve">CANADA / JAPON </v>
          </cell>
          <cell r="D20">
            <v>240</v>
          </cell>
        </row>
        <row r="21">
          <cell r="B21" t="str">
            <v>COMPAC</v>
          </cell>
          <cell r="C21" t="str">
            <v>EE.UU.</v>
          </cell>
          <cell r="D21">
            <v>15</v>
          </cell>
        </row>
        <row r="22">
          <cell r="B22" t="str">
            <v>COMPAÑÍA PEREZ COMPAC / REPSOL</v>
          </cell>
          <cell r="C22" t="str">
            <v>ARGENTINA / ESPAÑA</v>
          </cell>
          <cell r="D22">
            <v>74</v>
          </cell>
        </row>
        <row r="23">
          <cell r="B23" t="str">
            <v>CONSORCIO CIA. BARRETT, RESOURCES CORP Y ADVANTAGE, RESOURCES SELVA LLC.</v>
          </cell>
          <cell r="C23" t="str">
            <v>EE.UU.</v>
          </cell>
          <cell r="D23">
            <v>149</v>
          </cell>
        </row>
        <row r="24">
          <cell r="B24" t="str">
            <v xml:space="preserve">CONSORCIO INCA PACIFIC RESOURCES - BARRICK GOLD CORP </v>
          </cell>
          <cell r="D24">
            <v>2.1</v>
          </cell>
        </row>
        <row r="25">
          <cell r="B25" t="str">
            <v xml:space="preserve">CONSORCIO FRANKFURT-BECHTEL         </v>
          </cell>
          <cell r="C25" t="str">
            <v>ALEMANIA - EE.UU.</v>
          </cell>
          <cell r="D25">
            <v>1036.7560000000001</v>
          </cell>
        </row>
        <row r="26">
          <cell r="B26" t="str">
            <v xml:space="preserve">CONSORCIO NORANDA, BILLITON , TECK CORP, MITSUBISHI. </v>
          </cell>
          <cell r="C26" t="str">
            <v>CANADA</v>
          </cell>
          <cell r="D26">
            <v>697</v>
          </cell>
        </row>
        <row r="27">
          <cell r="B27" t="str">
            <v>CONSORCIO PLUSPETROL</v>
          </cell>
          <cell r="C27" t="str">
            <v>COREA</v>
          </cell>
          <cell r="D27">
            <v>92</v>
          </cell>
        </row>
        <row r="28">
          <cell r="B28" t="str">
            <v xml:space="preserve">CONSORCIO PLUSPETROL-HUNT-S.K. CORP.        </v>
          </cell>
          <cell r="C28" t="str">
            <v>ARGENTINA, EE.UU., COREA</v>
          </cell>
          <cell r="D28">
            <v>1600</v>
          </cell>
        </row>
        <row r="29">
          <cell r="B29" t="str">
            <v>CONSORCIO SHELL - MOBIL</v>
          </cell>
          <cell r="C29" t="str">
            <v>PAISES BAJOS / EE.UU.</v>
          </cell>
          <cell r="D29">
            <v>23</v>
          </cell>
        </row>
        <row r="30">
          <cell r="B30" t="str">
            <v>CONSORCIO TECHINT-HUNT OIL-PLUSPETROL-SONATRACH-S.K CORP.</v>
          </cell>
          <cell r="C30" t="str">
            <v>ARGENTINA</v>
          </cell>
          <cell r="D30">
            <v>1275.1199999999999</v>
          </cell>
        </row>
        <row r="31">
          <cell r="B31" t="str">
            <v>CHEVRON OVERSEAS</v>
          </cell>
          <cell r="C31" t="str">
            <v>EE.UU.</v>
          </cell>
          <cell r="D31">
            <v>116</v>
          </cell>
        </row>
        <row r="32">
          <cell r="B32" t="str">
            <v xml:space="preserve">DAEWOO CORPORATION     </v>
          </cell>
          <cell r="C32" t="str">
            <v>COREA</v>
          </cell>
          <cell r="D32">
            <v>95</v>
          </cell>
        </row>
        <row r="33">
          <cell r="B33" t="str">
            <v xml:space="preserve">DAIHATSU MOTOR     </v>
          </cell>
          <cell r="C33" t="str">
            <v>JAPON</v>
          </cell>
          <cell r="D33">
            <v>8</v>
          </cell>
        </row>
        <row r="34">
          <cell r="B34" t="str">
            <v xml:space="preserve">DISCO AHOLD INTERNATIONAL HOLDING N.V.  (SANTA ISABEL)   </v>
          </cell>
          <cell r="C34" t="str">
            <v>CHILE</v>
          </cell>
          <cell r="D34">
            <v>30</v>
          </cell>
        </row>
        <row r="35">
          <cell r="B35" t="str">
            <v xml:space="preserve">DIVEO                </v>
          </cell>
          <cell r="D35">
            <v>50</v>
          </cell>
        </row>
        <row r="36">
          <cell r="B36" t="str">
            <v xml:space="preserve">DOE RUN PERU    </v>
          </cell>
          <cell r="C36" t="str">
            <v>EE.UU.</v>
          </cell>
          <cell r="D36">
            <v>136</v>
          </cell>
        </row>
        <row r="37">
          <cell r="B37" t="str">
            <v xml:space="preserve">DUKE ENERGY INTERNATIONAL PERU      </v>
          </cell>
          <cell r="C37" t="str">
            <v>EE.UU.</v>
          </cell>
          <cell r="D37">
            <v>20</v>
          </cell>
        </row>
        <row r="38">
          <cell r="B38" t="str">
            <v>ENTERGY POWER Y OTROS</v>
          </cell>
          <cell r="C38" t="str">
            <v>EE.UU</v>
          </cell>
          <cell r="D38">
            <v>130</v>
          </cell>
        </row>
        <row r="39">
          <cell r="B39" t="str">
            <v>EUROCAN</v>
          </cell>
          <cell r="C39" t="str">
            <v>CANADA</v>
          </cell>
          <cell r="D39">
            <v>9</v>
          </cell>
        </row>
        <row r="40">
          <cell r="B40" t="str">
            <v>EUROPA TABACO PERU</v>
          </cell>
          <cell r="C40" t="str">
            <v>ITALIA</v>
          </cell>
          <cell r="D40">
            <v>35</v>
          </cell>
        </row>
        <row r="41">
          <cell r="B41" t="str">
            <v xml:space="preserve">FORMUS COMMUNICATION       </v>
          </cell>
          <cell r="C41" t="str">
            <v>EE.UU.</v>
          </cell>
          <cell r="D41">
            <v>10</v>
          </cell>
        </row>
        <row r="42">
          <cell r="B42" t="str">
            <v>GITENNES EXPLORATION</v>
          </cell>
          <cell r="C42" t="str">
            <v>CANADA</v>
          </cell>
          <cell r="D42">
            <v>2.5</v>
          </cell>
        </row>
        <row r="43">
          <cell r="B43" t="str">
            <v xml:space="preserve">GLENCORE                </v>
          </cell>
          <cell r="C43" t="str">
            <v>SUIZA</v>
          </cell>
          <cell r="D43">
            <v>14</v>
          </cell>
        </row>
        <row r="44">
          <cell r="B44" t="str">
            <v>GLOBAL ENVIRONMENT FUND</v>
          </cell>
          <cell r="C44" t="str">
            <v>EE.UU</v>
          </cell>
          <cell r="D44">
            <v>14</v>
          </cell>
        </row>
        <row r="45">
          <cell r="B45" t="str">
            <v xml:space="preserve">GLOBAL VILLAGE TELECOM      </v>
          </cell>
          <cell r="C45" t="str">
            <v>EE.UU. (ISRAEL)_Gilat</v>
          </cell>
          <cell r="D45">
            <v>12</v>
          </cell>
        </row>
        <row r="46">
          <cell r="B46" t="str">
            <v xml:space="preserve">GRUPO COLOROBBIA     </v>
          </cell>
          <cell r="C46" t="str">
            <v>ITALIA</v>
          </cell>
          <cell r="D46">
            <v>6.5</v>
          </cell>
        </row>
        <row r="47">
          <cell r="B47" t="str">
            <v xml:space="preserve">GRUPO ENDESA           </v>
          </cell>
          <cell r="C47" t="str">
            <v>ESPAÑA</v>
          </cell>
          <cell r="D47">
            <v>50</v>
          </cell>
        </row>
        <row r="48">
          <cell r="B48" t="str">
            <v xml:space="preserve">GRUPO ICA        </v>
          </cell>
          <cell r="C48" t="str">
            <v>MEXICO</v>
          </cell>
          <cell r="D48">
            <v>1.34</v>
          </cell>
        </row>
        <row r="49">
          <cell r="B49" t="str">
            <v xml:space="preserve">GRUPO LUKSIC    </v>
          </cell>
          <cell r="C49" t="str">
            <v>CHILE</v>
          </cell>
          <cell r="D49">
            <v>6</v>
          </cell>
        </row>
        <row r="50">
          <cell r="B50" t="str">
            <v xml:space="preserve">GRUPO MILLICON INTERNATIONAL CELULAR        </v>
          </cell>
          <cell r="C50" t="str">
            <v>EE.UU.-SUECIA</v>
          </cell>
          <cell r="D50">
            <v>15</v>
          </cell>
        </row>
        <row r="51">
          <cell r="B51" t="str">
            <v xml:space="preserve">GRUPO PIZARREÑO </v>
          </cell>
          <cell r="C51" t="str">
            <v>CHILE</v>
          </cell>
          <cell r="D51">
            <v>10</v>
          </cell>
        </row>
        <row r="52">
          <cell r="B52" t="str">
            <v xml:space="preserve">GRUPO PROTEXA  </v>
          </cell>
          <cell r="C52" t="str">
            <v>MEXICO</v>
          </cell>
          <cell r="D52">
            <v>6</v>
          </cell>
        </row>
        <row r="53">
          <cell r="B53" t="str">
            <v>GRUPO RENCO</v>
          </cell>
          <cell r="C53" t="str">
            <v>EE.UU.</v>
          </cell>
          <cell r="D53">
            <v>125</v>
          </cell>
        </row>
        <row r="54">
          <cell r="B54" t="str">
            <v xml:space="preserve">HYDRO QUEBEC           </v>
          </cell>
          <cell r="C54" t="str">
            <v>CANADA</v>
          </cell>
          <cell r="D54">
            <v>70</v>
          </cell>
        </row>
        <row r="55">
          <cell r="B55" t="str">
            <v>HILTON INTERNATIONAL CO.</v>
          </cell>
          <cell r="C55" t="str">
            <v>EE.UU.</v>
          </cell>
          <cell r="D55">
            <v>10</v>
          </cell>
        </row>
        <row r="56">
          <cell r="B56" t="str">
            <v>IMPSAT    06/00</v>
          </cell>
          <cell r="C56" t="str">
            <v xml:space="preserve">ARGENTINA </v>
          </cell>
          <cell r="D56">
            <v>10</v>
          </cell>
        </row>
        <row r="57">
          <cell r="B57" t="str">
            <v xml:space="preserve">INCA PACIFIC RESOURCES   </v>
          </cell>
          <cell r="C57" t="str">
            <v>CANADA</v>
          </cell>
          <cell r="D57">
            <v>2.4</v>
          </cell>
        </row>
        <row r="58">
          <cell r="B58" t="str">
            <v>IPAC</v>
          </cell>
          <cell r="C58" t="str">
            <v>CHILE</v>
          </cell>
          <cell r="D58">
            <v>12</v>
          </cell>
        </row>
        <row r="59">
          <cell r="B59" t="str">
            <v xml:space="preserve">LA FENIX PERUANA        </v>
          </cell>
          <cell r="C59" t="str">
            <v>REINO UNIDO</v>
          </cell>
          <cell r="D59">
            <v>7</v>
          </cell>
        </row>
        <row r="60">
          <cell r="B60" t="str">
            <v xml:space="preserve">MANHATTAN MINERAL CORP.  </v>
          </cell>
          <cell r="C60" t="str">
            <v>CANADA</v>
          </cell>
          <cell r="D60">
            <v>312</v>
          </cell>
        </row>
        <row r="61">
          <cell r="B61" t="str">
            <v xml:space="preserve">MARUBENI </v>
          </cell>
          <cell r="C61" t="str">
            <v>JAPON</v>
          </cell>
          <cell r="D61">
            <v>20</v>
          </cell>
        </row>
        <row r="62">
          <cell r="B62" t="str">
            <v xml:space="preserve">MARRIOT                     </v>
          </cell>
          <cell r="C62" t="str">
            <v>EE.UU.</v>
          </cell>
          <cell r="D62">
            <v>80</v>
          </cell>
        </row>
        <row r="63">
          <cell r="B63" t="str">
            <v xml:space="preserve">MERIDIAN GOLD           </v>
          </cell>
          <cell r="C63" t="str">
            <v>CANADA</v>
          </cell>
          <cell r="D63">
            <v>4</v>
          </cell>
        </row>
        <row r="64">
          <cell r="B64" t="str">
            <v xml:space="preserve">MINERA ANACONDA </v>
          </cell>
          <cell r="C64" t="str">
            <v>CHILE</v>
          </cell>
          <cell r="D64">
            <v>8.5</v>
          </cell>
        </row>
        <row r="65">
          <cell r="B65" t="str">
            <v>MINERA SAN JOSE (SUBSIDIARIA DE LAC MINERALS DE CANADA)</v>
          </cell>
          <cell r="C65" t="str">
            <v>CHILE</v>
          </cell>
          <cell r="D65">
            <v>4.68</v>
          </cell>
        </row>
        <row r="66">
          <cell r="B66" t="str">
            <v>MINORCO</v>
          </cell>
          <cell r="C66" t="str">
            <v>REINO UNIDO</v>
          </cell>
          <cell r="D66">
            <v>2.23</v>
          </cell>
        </row>
        <row r="67">
          <cell r="B67" t="str">
            <v xml:space="preserve">MITSUI                          </v>
          </cell>
          <cell r="C67" t="str">
            <v>JAPON</v>
          </cell>
          <cell r="D67">
            <v>40</v>
          </cell>
        </row>
        <row r="68">
          <cell r="B68" t="str">
            <v>MOBIL OIL</v>
          </cell>
          <cell r="C68" t="str">
            <v>EE.UU.</v>
          </cell>
          <cell r="D68">
            <v>74</v>
          </cell>
        </row>
        <row r="69">
          <cell r="B69" t="str">
            <v>MOBIL, ESSO Y ELF AQUITAINCE</v>
          </cell>
          <cell r="C69" t="str">
            <v>EE.UU. / FRANCIA</v>
          </cell>
          <cell r="D69">
            <v>120</v>
          </cell>
        </row>
        <row r="70">
          <cell r="B70" t="str">
            <v xml:space="preserve">NEWMONT MINING CORPORATION     </v>
          </cell>
          <cell r="C70" t="str">
            <v>EE.UU</v>
          </cell>
          <cell r="D70">
            <v>117.43</v>
          </cell>
        </row>
        <row r="71">
          <cell r="B71" t="str">
            <v>Nortel Networks, SR Telecom Inc, Hughes Networks Siystems etc.</v>
          </cell>
          <cell r="C71" t="str">
            <v>Canadá/EE.UU</v>
          </cell>
          <cell r="D71">
            <v>30</v>
          </cell>
        </row>
        <row r="72">
          <cell r="B72" t="str">
            <v xml:space="preserve">NORUEGA ODFJELL TANKERS </v>
          </cell>
          <cell r="C72" t="str">
            <v>NORUEGA</v>
          </cell>
          <cell r="D72">
            <v>20</v>
          </cell>
        </row>
        <row r="73">
          <cell r="B73" t="str">
            <v xml:space="preserve">NOVATEC PAGANI S.A.       </v>
          </cell>
          <cell r="C73" t="str">
            <v>MEXICO</v>
          </cell>
          <cell r="D73">
            <v>2</v>
          </cell>
        </row>
        <row r="74">
          <cell r="B74" t="str">
            <v xml:space="preserve">ORIENT EXPRESS HOTELS   </v>
          </cell>
          <cell r="C74" t="str">
            <v>REINO UNIDO</v>
          </cell>
          <cell r="D74">
            <v>7</v>
          </cell>
        </row>
        <row r="75">
          <cell r="B75" t="str">
            <v xml:space="preserve">PAN AMERICAN SILVER     </v>
          </cell>
          <cell r="C75" t="str">
            <v>EE.UU.</v>
          </cell>
          <cell r="D75">
            <v>10</v>
          </cell>
        </row>
        <row r="76">
          <cell r="B76" t="str">
            <v>PANWORLD MINERALS INT.</v>
          </cell>
          <cell r="C76" t="str">
            <v>EE.UU.</v>
          </cell>
          <cell r="D76">
            <v>450</v>
          </cell>
        </row>
        <row r="77">
          <cell r="B77" t="str">
            <v>PARAIBUNA DE METAIS/BRGM</v>
          </cell>
          <cell r="C77" t="str">
            <v>BRASIL / FRANCIA</v>
          </cell>
          <cell r="D77">
            <v>12</v>
          </cell>
        </row>
        <row r="78">
          <cell r="B78" t="str">
            <v xml:space="preserve">PEREZ COMPANC    </v>
          </cell>
          <cell r="C78" t="str">
            <v>ARGENTINA</v>
          </cell>
          <cell r="D78">
            <v>100</v>
          </cell>
        </row>
        <row r="79">
          <cell r="B79" t="str">
            <v>PERU POWER HOLDING</v>
          </cell>
          <cell r="C79" t="str">
            <v>EE.UU.</v>
          </cell>
          <cell r="D79">
            <v>300</v>
          </cell>
        </row>
        <row r="80">
          <cell r="B80" t="str">
            <v>PETROTECH</v>
          </cell>
          <cell r="C80" t="str">
            <v>EE.UU.</v>
          </cell>
          <cell r="D80">
            <v>85</v>
          </cell>
        </row>
        <row r="81">
          <cell r="B81" t="str">
            <v xml:space="preserve">PHELPS DODGE          </v>
          </cell>
          <cell r="C81" t="str">
            <v>REINO UNIDO</v>
          </cell>
          <cell r="D81">
            <v>683.3</v>
          </cell>
        </row>
        <row r="82">
          <cell r="B82" t="str">
            <v>PHILLIPS PETROLEUM LTD.</v>
          </cell>
          <cell r="C82" t="str">
            <v>EE.UU.</v>
          </cell>
          <cell r="D82">
            <v>46.5</v>
          </cell>
        </row>
        <row r="83">
          <cell r="B83" t="str">
            <v>PLUSPETROL</v>
          </cell>
          <cell r="C83" t="str">
            <v>ARGENTINA</v>
          </cell>
          <cell r="D83">
            <v>86</v>
          </cell>
        </row>
        <row r="84">
          <cell r="B84" t="str">
            <v>QUINTANA MINERALS</v>
          </cell>
          <cell r="C84" t="str">
            <v>EE.UU.</v>
          </cell>
          <cell r="D84">
            <v>42</v>
          </cell>
        </row>
        <row r="85">
          <cell r="B85" t="str">
            <v>REPADRE INTERNATIONAL CORPORATION</v>
          </cell>
          <cell r="C85" t="str">
            <v>CANADA</v>
          </cell>
          <cell r="D85">
            <v>14</v>
          </cell>
        </row>
        <row r="86">
          <cell r="B86" t="str">
            <v xml:space="preserve">REPSOL YPF PERU B.V.   </v>
          </cell>
          <cell r="C86" t="str">
            <v>ESPAÑA / ARGENTINA</v>
          </cell>
          <cell r="D86">
            <v>700</v>
          </cell>
        </row>
        <row r="87">
          <cell r="B87" t="str">
            <v xml:space="preserve">RIPLEY     </v>
          </cell>
          <cell r="C87" t="str">
            <v>CHILE</v>
          </cell>
          <cell r="D87">
            <v>25</v>
          </cell>
        </row>
        <row r="88">
          <cell r="B88" t="str">
            <v xml:space="preserve">San Elias                       </v>
          </cell>
          <cell r="C88" t="str">
            <v>Canada</v>
          </cell>
          <cell r="D88">
            <v>0.74399999999999999</v>
          </cell>
        </row>
        <row r="89">
          <cell r="B89" t="str">
            <v>SHELL, OCCIDENTAL Y OTROS</v>
          </cell>
          <cell r="C89" t="str">
            <v>EE.UU.</v>
          </cell>
          <cell r="D89">
            <v>768</v>
          </cell>
        </row>
        <row r="90">
          <cell r="B90" t="str">
            <v xml:space="preserve">SHOUGANG CORP.           </v>
          </cell>
          <cell r="C90" t="str">
            <v>CHINA</v>
          </cell>
          <cell r="D90">
            <v>58</v>
          </cell>
        </row>
        <row r="91">
          <cell r="B91" t="str">
            <v>SONESTA HOTELS RESORTS &amp; NILE CRUSIES</v>
          </cell>
          <cell r="C91" t="str">
            <v>EE.UU.</v>
          </cell>
          <cell r="D91">
            <v>15</v>
          </cell>
        </row>
        <row r="92">
          <cell r="B92" t="str">
            <v xml:space="preserve">GRUPO MEXICO - PHELPS DODGE     </v>
          </cell>
          <cell r="C92" t="str">
            <v>EE.UU.</v>
          </cell>
          <cell r="D92">
            <v>715.1</v>
          </cell>
        </row>
        <row r="93">
          <cell r="B93" t="str">
            <v>SPIE</v>
          </cell>
          <cell r="C93" t="str">
            <v>FRANCIA</v>
          </cell>
          <cell r="D93">
            <v>100</v>
          </cell>
        </row>
        <row r="94">
          <cell r="B94" t="str">
            <v xml:space="preserve">SOL MELIA </v>
          </cell>
          <cell r="C94" t="str">
            <v>ESPAÑA</v>
          </cell>
          <cell r="D94">
            <v>7.5</v>
          </cell>
        </row>
        <row r="95">
          <cell r="B95" t="str">
            <v xml:space="preserve">STARWOOD HOTELS AND REASON WORLWIDE    </v>
          </cell>
          <cell r="C95" t="str">
            <v>EE.UU.</v>
          </cell>
          <cell r="D95">
            <v>10</v>
          </cell>
        </row>
        <row r="96">
          <cell r="B96" t="str">
            <v xml:space="preserve">TELEANDINA     </v>
          </cell>
          <cell r="C96" t="str">
            <v>EE.UU.</v>
          </cell>
          <cell r="D96">
            <v>27.5</v>
          </cell>
        </row>
        <row r="97">
          <cell r="B97" t="str">
            <v xml:space="preserve">TELECOM ITALIA MOBILE (TIM)      </v>
          </cell>
          <cell r="C97" t="str">
            <v>ITALIA</v>
          </cell>
          <cell r="D97">
            <v>70</v>
          </cell>
        </row>
        <row r="98">
          <cell r="B98" t="str">
            <v xml:space="preserve">TELEFONICA              </v>
          </cell>
          <cell r="C98" t="str">
            <v>ESPAÑA</v>
          </cell>
          <cell r="D98">
            <v>600</v>
          </cell>
        </row>
        <row r="99">
          <cell r="B99" t="str">
            <v>TESA</v>
          </cell>
          <cell r="C99" t="str">
            <v>FRANCIA</v>
          </cell>
          <cell r="D99">
            <v>40</v>
          </cell>
        </row>
        <row r="100">
          <cell r="B100" t="str">
            <v xml:space="preserve">TEXTIL MACHINERY GROUP CO. LTD.      </v>
          </cell>
          <cell r="C100" t="str">
            <v>CHINA</v>
          </cell>
          <cell r="D100">
            <v>69</v>
          </cell>
        </row>
        <row r="101">
          <cell r="B101" t="str">
            <v>Total</v>
          </cell>
          <cell r="D101">
            <v>16828.699999999997</v>
          </cell>
        </row>
        <row r="102">
          <cell r="B102" t="str">
            <v>Fuente : Copri y otras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- PBI sectorial (cuadro)"/>
      <sheetName val="1. IPC"/>
      <sheetName val="2. IPM2"/>
      <sheetName val="3. TC1"/>
      <sheetName val="4. T.Interes"/>
      <sheetName val="5. PBI Var"/>
      <sheetName val="PBI cuadro"/>
      <sheetName val="Proyecciones (2)"/>
      <sheetName val="PBI Desestacionalizado"/>
      <sheetName val="Precios mensual"/>
      <sheetName val="Demetra - Desestacionalizados"/>
      <sheetName val="Desestacionalizados"/>
      <sheetName val="Variaciones - Balance 2002"/>
      <sheetName val="Precios de exportaciones (2)"/>
      <sheetName val="PRoducto - variaciones"/>
      <sheetName val="cambios cifras"/>
      <sheetName val="Proyecciones"/>
      <sheetName val="Resumen de Pronosticos"/>
      <sheetName val="Cuadros Fijos - Precios"/>
      <sheetName val="Cuadros Fijos - Producto y BC"/>
      <sheetName val="Inflacion"/>
      <sheetName val="tc"/>
      <sheetName val="Evolucion del PBI"/>
      <sheetName val="Tasas de inter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imacion_Planill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O"/>
      <sheetName val="EXA"/>
      <sheetName val="Graphs"/>
      <sheetName val="Deuda Exa"/>
      <sheetName val="$ Accion"/>
      <sheetName val="$ Aceite"/>
      <sheetName val="$ Harina"/>
      <sheetName val="Pry. Exalmar vs. IBK"/>
      <sheetName val="Fluctuación Precio"/>
      <sheetName val="Equilibrio Garantías"/>
      <sheetName val="Prg Riesgos"/>
      <sheetName val="informe"/>
      <sheetName val="REAL - PBI sectorial (cuadro)"/>
      <sheetName val="Diario"/>
      <sheetName val="AF"/>
      <sheetName val="Deuda_Exa"/>
      <sheetName val="$_Accion"/>
      <sheetName val="$_Aceite"/>
      <sheetName val="$_Harina"/>
      <sheetName val="Pry__Exalmar_vs__IBK"/>
      <sheetName val="Fluctuación_Precio"/>
      <sheetName val="Equilibrio_Garantías"/>
      <sheetName val="Prg_Riesgos"/>
      <sheetName val="REAL_-_PBI_sectorial_(cuadro)"/>
      <sheetName val="Deuda_Exa2"/>
      <sheetName val="$_Accion2"/>
      <sheetName val="$_Aceite2"/>
      <sheetName val="$_Harina2"/>
      <sheetName val="Pry__Exalmar_vs__IBK2"/>
      <sheetName val="Fluctuación_Precio2"/>
      <sheetName val="Equilibrio_Garantías2"/>
      <sheetName val="Prg_Riesgos2"/>
      <sheetName val="REAL_-_PBI_sectorial_(cuadro)2"/>
      <sheetName val="Deuda_Exa1"/>
      <sheetName val="$_Accion1"/>
      <sheetName val="$_Aceite1"/>
      <sheetName val="$_Harina1"/>
      <sheetName val="Pry__Exalmar_vs__IBK1"/>
      <sheetName val="Fluctuación_Precio1"/>
      <sheetName val="Equilibrio_Garantías1"/>
      <sheetName val="Prg_Riesgos1"/>
      <sheetName val="REAL_-_PBI_sectorial_(cuadro)1"/>
      <sheetName val="Deuda_Exa3"/>
      <sheetName val="$_Accion3"/>
      <sheetName val="$_Aceite3"/>
      <sheetName val="$_Harina3"/>
      <sheetName val="Pry__Exalmar_vs__IBK3"/>
      <sheetName val="Fluctuación_Precio3"/>
      <sheetName val="Equilibrio_Garantías3"/>
      <sheetName val="Prg_Riesgos3"/>
      <sheetName val="REAL_-_PBI_sectorial_(cuadro)3"/>
      <sheetName val="Deuda_Exa4"/>
      <sheetName val="$_Accion4"/>
      <sheetName val="$_Aceite4"/>
      <sheetName val="$_Harina4"/>
      <sheetName val="Pry__Exalmar_vs__IBK4"/>
      <sheetName val="Fluctuación_Precio4"/>
      <sheetName val="Equilibrio_Garantías4"/>
      <sheetName val="Prg_Riesgos4"/>
      <sheetName val="REAL_-_PBI_sectorial_(cuadro)4"/>
      <sheetName val="Deuda_Exa5"/>
      <sheetName val="$_Accion5"/>
      <sheetName val="$_Aceite5"/>
      <sheetName val="$_Harina5"/>
      <sheetName val="Pry__Exalmar_vs__IBK5"/>
      <sheetName val="Fluctuación_Precio5"/>
      <sheetName val="Equilibrio_Garantías5"/>
      <sheetName val="Prg_Riesgos5"/>
      <sheetName val="REAL_-_PBI_sectorial_(cuadro)5"/>
    </sheetNames>
    <sheetDataSet>
      <sheetData sheetId="0" refreshError="1">
        <row r="7">
          <cell r="J7">
            <v>0</v>
          </cell>
        </row>
        <row r="49">
          <cell r="D49">
            <v>0.8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MAY"/>
      <sheetName val="Hoja4"/>
      <sheetName val="Hoja3"/>
      <sheetName val="Hoja2"/>
      <sheetName val="Hoja1"/>
      <sheetName val="Hoja5"/>
      <sheetName val="Setup"/>
      <sheetName val="CdO"/>
      <sheetName val="PTMOS"/>
      <sheetName val="Costos_Históricos2"/>
      <sheetName val="Costos_Históricos"/>
      <sheetName val="Costos_Históricos1"/>
      <sheetName val="Costos_Históricos4"/>
      <sheetName val="Costos_Históricos3"/>
      <sheetName val="Costos Históricos"/>
      <sheetName val="Costos_Históricos5"/>
    </sheetNames>
    <sheetDataSet>
      <sheetData sheetId="0" refreshError="1">
        <row r="1">
          <cell r="B1" t="str">
            <v>Devaluación</v>
          </cell>
        </row>
        <row r="2">
          <cell r="A2">
            <v>32509</v>
          </cell>
        </row>
        <row r="3">
          <cell r="A3">
            <v>32660</v>
          </cell>
        </row>
        <row r="4">
          <cell r="A4">
            <v>32843</v>
          </cell>
        </row>
        <row r="5">
          <cell r="A5">
            <v>33025</v>
          </cell>
        </row>
        <row r="6">
          <cell r="A6">
            <v>33208</v>
          </cell>
        </row>
        <row r="7">
          <cell r="A7">
            <v>33390</v>
          </cell>
        </row>
        <row r="8">
          <cell r="A8">
            <v>33573</v>
          </cell>
        </row>
        <row r="9">
          <cell r="A9">
            <v>33756</v>
          </cell>
        </row>
        <row r="10">
          <cell r="A10" t="str">
            <v>92-2</v>
          </cell>
        </row>
        <row r="11">
          <cell r="A11" t="str">
            <v>93-1</v>
          </cell>
        </row>
        <row r="12">
          <cell r="A12" t="str">
            <v>93-2</v>
          </cell>
        </row>
        <row r="13">
          <cell r="A13" t="str">
            <v>94-1</v>
          </cell>
        </row>
        <row r="14">
          <cell r="A14" t="str">
            <v>94-2</v>
          </cell>
        </row>
        <row r="15">
          <cell r="A15" t="str">
            <v>95-1</v>
          </cell>
        </row>
        <row r="16">
          <cell r="A16" t="str">
            <v>95-2</v>
          </cell>
        </row>
        <row r="17">
          <cell r="A17" t="str">
            <v>96-1</v>
          </cell>
        </row>
        <row r="18">
          <cell r="A18" t="str">
            <v>96-2</v>
          </cell>
        </row>
        <row r="19">
          <cell r="A19" t="str">
            <v>97-1</v>
          </cell>
        </row>
        <row r="20">
          <cell r="A20" t="str">
            <v>97-2</v>
          </cell>
        </row>
        <row r="21">
          <cell r="A21" t="str">
            <v>98-1</v>
          </cell>
        </row>
        <row r="22">
          <cell r="A22" t="str">
            <v>98-2</v>
          </cell>
        </row>
        <row r="23">
          <cell r="A23" t="str">
            <v>99-1</v>
          </cell>
        </row>
        <row r="24">
          <cell r="A24" t="str">
            <v>99-2</v>
          </cell>
        </row>
        <row r="25">
          <cell r="A25" t="str">
            <v>DESC.M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/>
      <sheetData sheetId="14" refreshError="1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uciones"/>
      <sheetName val="Servicios"/>
      <sheetName val="Territorio"/>
      <sheetName val="Mensual"/>
      <sheetName val="Escen. Tdscto."/>
      <sheetName val="REMAY"/>
      <sheetName val="CdO"/>
      <sheetName val="Factors"/>
      <sheetName val="Inversionista Operador"/>
      <sheetName val="EEFF C.C. Mes Callao Piura Ica"/>
      <sheetName val="EEFF C.C. Proy Callao Piura Ica"/>
      <sheetName val="EEFF C.C. Minka"/>
      <sheetName val="lima y piura"/>
      <sheetName val="Escen__Tdscto_"/>
      <sheetName val="Inversionista_Operador"/>
      <sheetName val="EEFF_C_C__Mes_Callao_Piura_Ica"/>
      <sheetName val="EEFF_C_C__Proy_Callao_Piura_Ica"/>
      <sheetName val="EEFF_C_C__Minka"/>
      <sheetName val="lima_y_piura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Todo"/>
      <sheetName val="90-99"/>
      <sheetName val="pa Eviews"/>
      <sheetName val="Data"/>
      <sheetName val="corregido x IPC"/>
    </sheetNames>
    <sheetDataSet>
      <sheetData sheetId="0" refreshError="1">
        <row r="8">
          <cell r="E8">
            <v>12.985317760959765</v>
          </cell>
          <cell r="F8">
            <v>32.24716930279029</v>
          </cell>
          <cell r="G8">
            <v>174.29484985295971</v>
          </cell>
          <cell r="H8">
            <v>418.98301696689725</v>
          </cell>
          <cell r="I8">
            <v>443.28644314553321</v>
          </cell>
          <cell r="J8">
            <v>539.45271400984586</v>
          </cell>
          <cell r="K8">
            <v>750.39958814260444</v>
          </cell>
          <cell r="L8">
            <v>1108.7923547020166</v>
          </cell>
          <cell r="M8">
            <v>882.08050704049629</v>
          </cell>
          <cell r="N8">
            <v>1222.5890743035898</v>
          </cell>
          <cell r="O8">
            <v>1573.5736153406124</v>
          </cell>
          <cell r="P8">
            <v>2160.6057833153018</v>
          </cell>
          <cell r="Q8">
            <v>1683.4531552203084</v>
          </cell>
          <cell r="R8">
            <v>2093.7755159554476</v>
          </cell>
          <cell r="S8">
            <v>2296.3046508852235</v>
          </cell>
          <cell r="T8">
            <v>2918.9478879390199</v>
          </cell>
          <cell r="U8">
            <v>2395.0182915904338</v>
          </cell>
          <cell r="V8">
            <v>3243.8336775480639</v>
          </cell>
          <cell r="W8">
            <v>3919.3676265597724</v>
          </cell>
          <cell r="X8">
            <v>4712.0982943017279</v>
          </cell>
          <cell r="Y8">
            <v>4418.4952361702435</v>
          </cell>
          <cell r="Z8">
            <v>4525.3926105702212</v>
          </cell>
          <cell r="AA8">
            <v>4650.0722402863157</v>
          </cell>
          <cell r="AB8">
            <v>4981.2466604740894</v>
          </cell>
          <cell r="AC8">
            <v>4439.9477338918259</v>
          </cell>
          <cell r="AD8">
            <v>5085.3680794572583</v>
          </cell>
          <cell r="AE8">
            <v>5062.6533982844458</v>
          </cell>
          <cell r="AF8">
            <v>6140.6390852164695</v>
          </cell>
          <cell r="AG8">
            <v>5007.4527508660067</v>
          </cell>
          <cell r="AH8">
            <v>5102.4561391814514</v>
          </cell>
          <cell r="AI8">
            <v>6012.2854242558624</v>
          </cell>
          <cell r="AJ8">
            <v>7606.3313898962633</v>
          </cell>
          <cell r="AK8">
            <v>5714.7623430671229</v>
          </cell>
          <cell r="AL8">
            <v>5733.6888106303759</v>
          </cell>
          <cell r="AM8">
            <v>6349.9296287592624</v>
          </cell>
          <cell r="AN8">
            <v>7580.5979219228266</v>
          </cell>
          <cell r="AO8">
            <v>5884.3271650973329</v>
          </cell>
          <cell r="AP8">
            <v>6542.6797356218867</v>
          </cell>
          <cell r="AQ8">
            <v>7518.741300354639</v>
          </cell>
          <cell r="AR8">
            <v>7751.487504882688</v>
          </cell>
          <cell r="AS8">
            <v>7001.9904191833884</v>
          </cell>
          <cell r="AT8">
            <v>7372.1921309147929</v>
          </cell>
          <cell r="AU8">
            <v>7276.2178859987689</v>
          </cell>
          <cell r="AV8">
            <v>7338.6165332048531</v>
          </cell>
          <cell r="AW8">
            <v>6026.6412691248461</v>
          </cell>
          <cell r="AX8">
            <v>7220.790071266103</v>
          </cell>
          <cell r="AY8">
            <v>7071.5471979288322</v>
          </cell>
          <cell r="AZ8">
            <v>8000.9297235709882</v>
          </cell>
          <cell r="BA8">
            <v>6154.8151359448411</v>
          </cell>
        </row>
        <row r="9">
          <cell r="E9">
            <v>11.121057507713878</v>
          </cell>
          <cell r="F9">
            <v>26.96449192289321</v>
          </cell>
          <cell r="G9">
            <v>156.40840465358798</v>
          </cell>
          <cell r="H9">
            <v>348.02537489941193</v>
          </cell>
          <cell r="I9">
            <v>377.25287294169732</v>
          </cell>
          <cell r="J9">
            <v>450.46308892014622</v>
          </cell>
          <cell r="K9">
            <v>624.97477734081053</v>
          </cell>
          <cell r="L9">
            <v>866.55800079734604</v>
          </cell>
          <cell r="M9">
            <v>734.07527246350605</v>
          </cell>
          <cell r="N9">
            <v>986.6034973385855</v>
          </cell>
          <cell r="O9">
            <v>1157.5416281057537</v>
          </cell>
          <cell r="P9">
            <v>1523.1263420921548</v>
          </cell>
          <cell r="Q9">
            <v>1265.7776164603251</v>
          </cell>
          <cell r="R9">
            <v>1580.2359284278693</v>
          </cell>
          <cell r="S9">
            <v>1679.5759654462493</v>
          </cell>
          <cell r="T9">
            <v>1922.4627296655563</v>
          </cell>
          <cell r="U9">
            <v>1714.7012744564304</v>
          </cell>
          <cell r="V9">
            <v>2358.9753580765578</v>
          </cell>
          <cell r="W9">
            <v>2698.2425516372741</v>
          </cell>
          <cell r="X9">
            <v>3156.9133458297374</v>
          </cell>
          <cell r="Y9">
            <v>3212.391623296417</v>
          </cell>
          <cell r="Z9">
            <v>3218.6250672188535</v>
          </cell>
          <cell r="AA9">
            <v>3487.4416699834246</v>
          </cell>
          <cell r="AB9">
            <v>3626.1896432658637</v>
          </cell>
          <cell r="AC9">
            <v>3255.7532086937103</v>
          </cell>
          <cell r="AD9">
            <v>3964.4730205937235</v>
          </cell>
          <cell r="AE9">
            <v>3914.6367631783014</v>
          </cell>
          <cell r="AF9">
            <v>4545.3167830542643</v>
          </cell>
          <cell r="AG9">
            <v>3946.5926465130101</v>
          </cell>
          <cell r="AH9">
            <v>3929.6796678392202</v>
          </cell>
          <cell r="AI9">
            <v>4657.0203148528362</v>
          </cell>
          <cell r="AJ9">
            <v>5400.4062410213783</v>
          </cell>
          <cell r="AK9">
            <v>4480.1846853247353</v>
          </cell>
          <cell r="AL9">
            <v>4417.4324713840451</v>
          </cell>
          <cell r="AM9">
            <v>4983.35980591923</v>
          </cell>
          <cell r="AN9">
            <v>5875.4745445892058</v>
          </cell>
          <cell r="AO9">
            <v>4860.9116635086903</v>
          </cell>
          <cell r="AP9">
            <v>5106.8833314488184</v>
          </cell>
          <cell r="AQ9">
            <v>5738.6937437771248</v>
          </cell>
          <cell r="AR9">
            <v>6090.7690896223648</v>
          </cell>
          <cell r="AS9">
            <v>5859.9310568329211</v>
          </cell>
          <cell r="AT9">
            <v>5846.0535923192838</v>
          </cell>
          <cell r="AU9">
            <v>6037.7739726387681</v>
          </cell>
          <cell r="AV9">
            <v>6012.8680116516352</v>
          </cell>
          <cell r="AW9">
            <v>5259.6313368305764</v>
          </cell>
          <cell r="AX9">
            <v>6092.826172009638</v>
          </cell>
          <cell r="AY9">
            <v>5980.9864210474925</v>
          </cell>
          <cell r="AZ9">
            <v>6519.1283174108021</v>
          </cell>
          <cell r="BA9">
            <v>5484.5891293069744</v>
          </cell>
        </row>
        <row r="10">
          <cell r="E10">
            <v>5.9054206282604431</v>
          </cell>
          <cell r="F10">
            <v>12.076550306695646</v>
          </cell>
          <cell r="G10">
            <v>67.838215534973642</v>
          </cell>
          <cell r="H10">
            <v>114.5466842294196</v>
          </cell>
          <cell r="I10">
            <v>162.44082434768836</v>
          </cell>
          <cell r="J10">
            <v>178.17851060204379</v>
          </cell>
          <cell r="K10">
            <v>243.87819566405096</v>
          </cell>
          <cell r="L10">
            <v>326.55346938621688</v>
          </cell>
          <cell r="M10">
            <v>298.59402044239073</v>
          </cell>
          <cell r="N10">
            <v>404.03578345695496</v>
          </cell>
          <cell r="O10">
            <v>482.28905031679221</v>
          </cell>
          <cell r="P10">
            <v>585.22114578386208</v>
          </cell>
          <cell r="Q10">
            <v>514.30398835097094</v>
          </cell>
          <cell r="R10">
            <v>650.59182132664387</v>
          </cell>
          <cell r="S10">
            <v>704.92710291609296</v>
          </cell>
          <cell r="T10">
            <v>789.60808740629227</v>
          </cell>
          <cell r="U10">
            <v>674.66902511197384</v>
          </cell>
          <cell r="V10">
            <v>928.29720428212102</v>
          </cell>
          <cell r="W10">
            <v>1045.9350024382293</v>
          </cell>
          <cell r="X10">
            <v>1216.6937681676759</v>
          </cell>
          <cell r="Y10">
            <v>1307.8771861783143</v>
          </cell>
          <cell r="Z10">
            <v>1155.3812759883886</v>
          </cell>
          <cell r="AA10">
            <v>1304.7013492637577</v>
          </cell>
          <cell r="AB10">
            <v>1330.058775227039</v>
          </cell>
          <cell r="AC10">
            <v>1177.9212297551076</v>
          </cell>
          <cell r="AD10">
            <v>1398.6929996678889</v>
          </cell>
          <cell r="AE10">
            <v>1380.4354497163968</v>
          </cell>
          <cell r="AF10">
            <v>1476.2004812931286</v>
          </cell>
          <cell r="AG10">
            <v>1497.1414138927275</v>
          </cell>
          <cell r="AH10">
            <v>1369.5315684684783</v>
          </cell>
          <cell r="AI10">
            <v>1706.7833781028405</v>
          </cell>
          <cell r="AJ10">
            <v>1823.8059421414305</v>
          </cell>
          <cell r="AK10">
            <v>1728.4109696006749</v>
          </cell>
          <cell r="AL10">
            <v>1589.609005263618</v>
          </cell>
          <cell r="AM10">
            <v>1818.2049734223046</v>
          </cell>
          <cell r="AN10">
            <v>1842.3460817134023</v>
          </cell>
          <cell r="AO10">
            <v>1718.8727475259341</v>
          </cell>
          <cell r="AP10">
            <v>1821.2404135434144</v>
          </cell>
          <cell r="AQ10">
            <v>2095.2180480919142</v>
          </cell>
          <cell r="AR10">
            <v>2138.7107809787371</v>
          </cell>
          <cell r="AS10">
            <v>2041.1374851112423</v>
          </cell>
          <cell r="AT10">
            <v>1905.1481279005279</v>
          </cell>
          <cell r="AU10">
            <v>2137.5816199010601</v>
          </cell>
          <cell r="AV10">
            <v>2096.5965212656574</v>
          </cell>
          <cell r="AW10">
            <v>1849.8254503284511</v>
          </cell>
          <cell r="AX10">
            <v>2013.8368444768844</v>
          </cell>
          <cell r="AY10">
            <v>2204.8467053518916</v>
          </cell>
          <cell r="AZ10">
            <v>2316.4583418620914</v>
          </cell>
          <cell r="BA10">
            <v>2000.4458938525552</v>
          </cell>
        </row>
        <row r="11">
          <cell r="E11">
            <v>1.4437779136007727</v>
          </cell>
          <cell r="F11">
            <v>4.4616929588183165</v>
          </cell>
          <cell r="G11">
            <v>34.072098205045698</v>
          </cell>
          <cell r="H11">
            <v>92.724189864535219</v>
          </cell>
          <cell r="I11">
            <v>70.809802624410537</v>
          </cell>
          <cell r="J11">
            <v>100.65751464371255</v>
          </cell>
          <cell r="K11">
            <v>150.07420147041552</v>
          </cell>
          <cell r="L11">
            <v>230.52722126146136</v>
          </cell>
          <cell r="M11">
            <v>129.45628601171759</v>
          </cell>
          <cell r="N11">
            <v>218.35602027445742</v>
          </cell>
          <cell r="O11">
            <v>231.18041165575175</v>
          </cell>
          <cell r="P11">
            <v>386.98702205807319</v>
          </cell>
          <cell r="Q11">
            <v>246.16827620498529</v>
          </cell>
          <cell r="R11">
            <v>376.50500588865225</v>
          </cell>
          <cell r="S11">
            <v>364.82536999451446</v>
          </cell>
          <cell r="T11">
            <v>425.93458791184804</v>
          </cell>
          <cell r="U11">
            <v>424.6276089362787</v>
          </cell>
          <cell r="V11">
            <v>555.46250825520463</v>
          </cell>
          <cell r="W11">
            <v>722.51769400442276</v>
          </cell>
          <cell r="X11">
            <v>867.48571880409384</v>
          </cell>
          <cell r="Y11">
            <v>839.16042915244157</v>
          </cell>
          <cell r="Z11">
            <v>1005.4541933711832</v>
          </cell>
          <cell r="AA11">
            <v>982.76188333098446</v>
          </cell>
          <cell r="AB11">
            <v>1100.8773854182796</v>
          </cell>
          <cell r="AC11">
            <v>991.2598485284052</v>
          </cell>
          <cell r="AD11">
            <v>1320.3262355785366</v>
          </cell>
          <cell r="AE11">
            <v>1202.4328005177888</v>
          </cell>
          <cell r="AF11">
            <v>1614.7225518827654</v>
          </cell>
          <cell r="AG11">
            <v>1057.0222082450603</v>
          </cell>
          <cell r="AH11">
            <v>1209.0850544393659</v>
          </cell>
          <cell r="AI11">
            <v>1284.710125617104</v>
          </cell>
          <cell r="AJ11">
            <v>1768.3743575991512</v>
          </cell>
          <cell r="AK11">
            <v>1156.5401189889428</v>
          </cell>
          <cell r="AL11">
            <v>1286.7274935911319</v>
          </cell>
          <cell r="AM11">
            <v>1413.3467664773377</v>
          </cell>
          <cell r="AN11">
            <v>2165.0196611298024</v>
          </cell>
          <cell r="AO11">
            <v>1304.3920349849463</v>
          </cell>
          <cell r="AP11">
            <v>1466.8715602202176</v>
          </cell>
          <cell r="AQ11">
            <v>1582.2134076639502</v>
          </cell>
          <cell r="AR11">
            <v>1856.9578993900541</v>
          </cell>
          <cell r="AS11">
            <v>1682.5202112840764</v>
          </cell>
          <cell r="AT11">
            <v>1955.7213475577387</v>
          </cell>
          <cell r="AU11">
            <v>1674.6451928443753</v>
          </cell>
          <cell r="AV11">
            <v>1755.1215654839107</v>
          </cell>
          <cell r="AW11">
            <v>1561.0376769378827</v>
          </cell>
          <cell r="AX11">
            <v>1849.4360193720795</v>
          </cell>
          <cell r="AY11">
            <v>1715.8216364733246</v>
          </cell>
          <cell r="AZ11">
            <v>1941.0717664742406</v>
          </cell>
          <cell r="BA11">
            <v>1419.5787118535516</v>
          </cell>
        </row>
        <row r="12">
          <cell r="E12">
            <v>3.7718589658526627</v>
          </cell>
          <cell r="F12">
            <v>10.426248657379247</v>
          </cell>
          <cell r="G12">
            <v>54.498090913568646</v>
          </cell>
          <cell r="H12">
            <v>140.7545008054571</v>
          </cell>
          <cell r="I12">
            <v>144.00224596959839</v>
          </cell>
          <cell r="J12">
            <v>171.62706367438989</v>
          </cell>
          <cell r="K12">
            <v>231.02238020634402</v>
          </cell>
          <cell r="L12">
            <v>309.47731014966774</v>
          </cell>
          <cell r="M12">
            <v>306.02496600939776</v>
          </cell>
          <cell r="N12">
            <v>364.21169360717306</v>
          </cell>
          <cell r="O12">
            <v>444.07216613320963</v>
          </cell>
          <cell r="P12">
            <v>550.91817425021952</v>
          </cell>
          <cell r="Q12">
            <v>505.30535190436888</v>
          </cell>
          <cell r="R12">
            <v>553.13910121257322</v>
          </cell>
          <cell r="S12">
            <v>609.82349253564189</v>
          </cell>
          <cell r="T12">
            <v>706.92005434741611</v>
          </cell>
          <cell r="U12">
            <v>615.4046404081779</v>
          </cell>
          <cell r="V12">
            <v>875.21564553923213</v>
          </cell>
          <cell r="W12">
            <v>929.78985519462231</v>
          </cell>
          <cell r="X12">
            <v>1072.7338588579676</v>
          </cell>
          <cell r="Y12">
            <v>1065.3540079656609</v>
          </cell>
          <cell r="Z12">
            <v>1057.7895978592815</v>
          </cell>
          <cell r="AA12">
            <v>1199.9784373886823</v>
          </cell>
          <cell r="AB12">
            <v>1195.2534826205451</v>
          </cell>
          <cell r="AC12">
            <v>1086.5721304101976</v>
          </cell>
          <cell r="AD12">
            <v>1245.453785347298</v>
          </cell>
          <cell r="AE12">
            <v>1331.7685129441163</v>
          </cell>
          <cell r="AF12">
            <v>1454.39374987837</v>
          </cell>
          <cell r="AG12">
            <v>1392.4290243752225</v>
          </cell>
          <cell r="AH12">
            <v>1351.063044931376</v>
          </cell>
          <cell r="AI12">
            <v>1665.5268111328919</v>
          </cell>
          <cell r="AJ12">
            <v>1808.2259412807964</v>
          </cell>
          <cell r="AK12">
            <v>1595.2335967351169</v>
          </cell>
          <cell r="AL12">
            <v>1541.0959725292946</v>
          </cell>
          <cell r="AM12">
            <v>1751.8080660195869</v>
          </cell>
          <cell r="AN12">
            <v>1868.1088017460013</v>
          </cell>
          <cell r="AO12">
            <v>1837.6468809978091</v>
          </cell>
          <cell r="AP12">
            <v>1818.7713576851863</v>
          </cell>
          <cell r="AQ12">
            <v>2061.2622880212602</v>
          </cell>
          <cell r="AR12">
            <v>2095.1004092535732</v>
          </cell>
          <cell r="AS12">
            <v>2136.2733604376026</v>
          </cell>
          <cell r="AT12">
            <v>1985.1841168610176</v>
          </cell>
          <cell r="AU12">
            <v>2225.5471598933332</v>
          </cell>
          <cell r="AV12">
            <v>2161.1499249020671</v>
          </cell>
          <cell r="AW12">
            <v>1848.7682095642431</v>
          </cell>
          <cell r="AX12">
            <v>2229.5533081606741</v>
          </cell>
          <cell r="AY12">
            <v>2060.3180792222765</v>
          </cell>
          <cell r="AZ12">
            <v>2261.5982090744701</v>
          </cell>
          <cell r="BA12">
            <v>2064.5645236008672</v>
          </cell>
        </row>
        <row r="13">
          <cell r="E13">
            <v>1.8642602532458845</v>
          </cell>
          <cell r="F13">
            <v>5.2826773798970734</v>
          </cell>
          <cell r="G13">
            <v>17.886445199371728</v>
          </cell>
          <cell r="H13">
            <v>70.957642067485267</v>
          </cell>
          <cell r="I13">
            <v>66.033570203835865</v>
          </cell>
          <cell r="J13">
            <v>88.989625089699629</v>
          </cell>
          <cell r="K13">
            <v>125.42481080179388</v>
          </cell>
          <cell r="L13">
            <v>242.2343539046706</v>
          </cell>
          <cell r="M13">
            <v>148.00523457699023</v>
          </cell>
          <cell r="N13">
            <v>235.9855769650045</v>
          </cell>
          <cell r="O13">
            <v>416.03198723485849</v>
          </cell>
          <cell r="P13">
            <v>637.47944122314675</v>
          </cell>
          <cell r="Q13">
            <v>417.67553875998334</v>
          </cell>
          <cell r="R13">
            <v>513.53958752757853</v>
          </cell>
          <cell r="S13">
            <v>616.72868543897391</v>
          </cell>
          <cell r="T13">
            <v>996.48515827346387</v>
          </cell>
          <cell r="U13">
            <v>680.31701713400344</v>
          </cell>
          <cell r="V13">
            <v>884.85831947150655</v>
          </cell>
          <cell r="W13">
            <v>1221.125074922498</v>
          </cell>
          <cell r="X13">
            <v>1555.1849484719919</v>
          </cell>
          <cell r="Y13">
            <v>1206.1036128738265</v>
          </cell>
          <cell r="Z13">
            <v>1306.7675433513664</v>
          </cell>
          <cell r="AA13">
            <v>1162.6305703028916</v>
          </cell>
          <cell r="AB13">
            <v>1355.0570172082257</v>
          </cell>
          <cell r="AC13">
            <v>1184.1945251981151</v>
          </cell>
          <cell r="AD13">
            <v>1120.8950588635353</v>
          </cell>
          <cell r="AE13">
            <v>1148.0166351061441</v>
          </cell>
          <cell r="AF13">
            <v>1595.3223021622052</v>
          </cell>
          <cell r="AG13">
            <v>1060.8601043529961</v>
          </cell>
          <cell r="AH13">
            <v>1172.7764713422316</v>
          </cell>
          <cell r="AI13">
            <v>1355.2651094030266</v>
          </cell>
          <cell r="AJ13">
            <v>2205.9251488748851</v>
          </cell>
          <cell r="AK13">
            <v>1234.5776577423876</v>
          </cell>
          <cell r="AL13">
            <v>1316.2563392463305</v>
          </cell>
          <cell r="AM13">
            <v>1366.5698228400327</v>
          </cell>
          <cell r="AN13">
            <v>1705.1233773336216</v>
          </cell>
          <cell r="AO13">
            <v>1023.4155015886431</v>
          </cell>
          <cell r="AP13">
            <v>1435.7964041730686</v>
          </cell>
          <cell r="AQ13">
            <v>1780.0475565775132</v>
          </cell>
          <cell r="AR13">
            <v>1660.718415260324</v>
          </cell>
          <cell r="AS13">
            <v>1142.0593623504678</v>
          </cell>
          <cell r="AT13">
            <v>1526.1385385955086</v>
          </cell>
          <cell r="AU13">
            <v>1238.4439133600004</v>
          </cell>
          <cell r="AV13">
            <v>1325.7485215532179</v>
          </cell>
          <cell r="AW13">
            <v>767.00993229427002</v>
          </cell>
          <cell r="AX13">
            <v>1127.9638992564646</v>
          </cell>
          <cell r="AY13">
            <v>1090.56077688134</v>
          </cell>
          <cell r="AZ13">
            <v>1481.8014061601862</v>
          </cell>
          <cell r="BA13">
            <v>670.22600663786659</v>
          </cell>
        </row>
        <row r="14">
          <cell r="E14">
            <v>1.5786402532458843</v>
          </cell>
          <cell r="F14">
            <v>4.9184463798970732</v>
          </cell>
          <cell r="G14">
            <v>17.499518199371728</v>
          </cell>
          <cell r="H14">
            <v>67.872896067485257</v>
          </cell>
          <cell r="I14">
            <v>63.756570203835864</v>
          </cell>
          <cell r="J14">
            <v>81.981625089699634</v>
          </cell>
          <cell r="K14">
            <v>125.08481080179388</v>
          </cell>
          <cell r="L14">
            <v>233.58135390467061</v>
          </cell>
          <cell r="M14">
            <v>124.44582523752103</v>
          </cell>
          <cell r="N14">
            <v>194.19700994962352</v>
          </cell>
          <cell r="O14">
            <v>299.77702040113894</v>
          </cell>
          <cell r="P14">
            <v>496.58738441171647</v>
          </cell>
          <cell r="Q14">
            <v>345.62454541779971</v>
          </cell>
          <cell r="R14">
            <v>450.34099859706407</v>
          </cell>
          <cell r="S14">
            <v>505.8664812110477</v>
          </cell>
          <cell r="T14">
            <v>848.35594477408836</v>
          </cell>
          <cell r="U14">
            <v>495.53178103058963</v>
          </cell>
          <cell r="V14">
            <v>684.08946806172821</v>
          </cell>
          <cell r="W14">
            <v>908.12262722930132</v>
          </cell>
          <cell r="X14">
            <v>1254.4294836783808</v>
          </cell>
          <cell r="Y14">
            <v>955.47003651694945</v>
          </cell>
          <cell r="Z14">
            <v>998.90039781547478</v>
          </cell>
          <cell r="AA14">
            <v>898.19039547316822</v>
          </cell>
          <cell r="AB14">
            <v>1102.5299283707172</v>
          </cell>
          <cell r="AC14">
            <v>899.21574136873369</v>
          </cell>
          <cell r="AD14">
            <v>811.10307065090365</v>
          </cell>
          <cell r="AE14">
            <v>870.00458037191106</v>
          </cell>
          <cell r="AF14">
            <v>1340.5466710684514</v>
          </cell>
          <cell r="AG14">
            <v>696.81959265542719</v>
          </cell>
          <cell r="AH14">
            <v>882.56364402031818</v>
          </cell>
          <cell r="AI14">
            <v>1120.8918197534242</v>
          </cell>
          <cell r="AJ14">
            <v>1747.3762513339698</v>
          </cell>
          <cell r="AK14">
            <v>936.47190759333091</v>
          </cell>
          <cell r="AL14">
            <v>1121.6164926129136</v>
          </cell>
          <cell r="AM14">
            <v>1319.3839276107938</v>
          </cell>
          <cell r="AN14">
            <v>1586.3736930953341</v>
          </cell>
          <cell r="AO14">
            <v>965.01261548564207</v>
          </cell>
          <cell r="AP14">
            <v>1346.1851741695136</v>
          </cell>
          <cell r="AQ14">
            <v>1722.6295863485777</v>
          </cell>
          <cell r="AR14">
            <v>1618.413413174304</v>
          </cell>
          <cell r="AS14">
            <v>1100.8768267866667</v>
          </cell>
          <cell r="AT14">
            <v>1298.4168536099999</v>
          </cell>
          <cell r="AU14">
            <v>1057.9252072400002</v>
          </cell>
          <cell r="AV14">
            <v>1291.6809835255694</v>
          </cell>
          <cell r="AW14">
            <v>589.00255544303991</v>
          </cell>
          <cell r="AX14">
            <v>970.80345063232892</v>
          </cell>
          <cell r="AY14">
            <v>937.79663382311696</v>
          </cell>
          <cell r="AZ14">
            <v>1399.9233977351114</v>
          </cell>
          <cell r="BA14">
            <v>631.46069406418246</v>
          </cell>
        </row>
        <row r="15">
          <cell r="E15">
            <v>0.28562000000000021</v>
          </cell>
          <cell r="F15">
            <v>0.36423100000000019</v>
          </cell>
          <cell r="G15">
            <v>0.38692700000000002</v>
          </cell>
          <cell r="H15">
            <v>3.0847460000000098</v>
          </cell>
          <cell r="I15">
            <v>2.277000000000001</v>
          </cell>
          <cell r="J15">
            <v>7.0079999999999956</v>
          </cell>
          <cell r="K15">
            <v>0.34000000000000341</v>
          </cell>
          <cell r="L15">
            <v>8.6529999999999916</v>
          </cell>
          <cell r="M15">
            <v>23.559409339469198</v>
          </cell>
          <cell r="N15">
            <v>41.788567015380977</v>
          </cell>
          <cell r="O15">
            <v>116.25496683371955</v>
          </cell>
          <cell r="P15">
            <v>140.89205681143028</v>
          </cell>
          <cell r="Q15">
            <v>72.050993342183631</v>
          </cell>
          <cell r="R15">
            <v>63.198588930514461</v>
          </cell>
          <cell r="S15">
            <v>110.86220422792621</v>
          </cell>
          <cell r="T15">
            <v>148.12921349937551</v>
          </cell>
          <cell r="U15">
            <v>184.78523610341381</v>
          </cell>
          <cell r="V15">
            <v>200.76885140977834</v>
          </cell>
          <cell r="W15">
            <v>313.0024476931967</v>
          </cell>
          <cell r="X15">
            <v>300.75546479361105</v>
          </cell>
          <cell r="Y15">
            <v>250.63357635687703</v>
          </cell>
          <cell r="Z15">
            <v>307.86714553589161</v>
          </cell>
          <cell r="AA15">
            <v>264.44017482972333</v>
          </cell>
          <cell r="AB15">
            <v>252.52708883750847</v>
          </cell>
          <cell r="AC15">
            <v>284.97878382938143</v>
          </cell>
          <cell r="AD15">
            <v>309.79198821263162</v>
          </cell>
          <cell r="AE15">
            <v>278.01205473423306</v>
          </cell>
          <cell r="AF15">
            <v>254.77563109375387</v>
          </cell>
          <cell r="AG15">
            <v>364.04051169756895</v>
          </cell>
          <cell r="AH15">
            <v>290.21282732191344</v>
          </cell>
          <cell r="AI15">
            <v>234.37328964960238</v>
          </cell>
          <cell r="AJ15">
            <v>458.54889754091528</v>
          </cell>
          <cell r="AK15">
            <v>298.10575014905669</v>
          </cell>
          <cell r="AL15">
            <v>194.63984663341694</v>
          </cell>
          <cell r="AM15">
            <v>47.185895229238895</v>
          </cell>
          <cell r="AN15">
            <v>118.7496842382875</v>
          </cell>
          <cell r="AO15">
            <v>58.402886103001038</v>
          </cell>
          <cell r="AP15">
            <v>89.611230003554965</v>
          </cell>
          <cell r="AQ15">
            <v>57.417970228935474</v>
          </cell>
          <cell r="AR15">
            <v>42.305002086020068</v>
          </cell>
          <cell r="AS15">
            <v>41.182535563801139</v>
          </cell>
          <cell r="AT15">
            <v>227.72168498550877</v>
          </cell>
          <cell r="AU15">
            <v>180.51870612000016</v>
          </cell>
          <cell r="AV15">
            <v>34.067538027648425</v>
          </cell>
          <cell r="AW15">
            <v>178.00737685123011</v>
          </cell>
          <cell r="AX15">
            <v>157.16044862413571</v>
          </cell>
          <cell r="AY15">
            <v>152.764143058223</v>
          </cell>
          <cell r="AZ15">
            <v>81.878008425074768</v>
          </cell>
          <cell r="BA15">
            <v>38.765312573684128</v>
          </cell>
        </row>
        <row r="16">
          <cell r="E16">
            <v>6.3962669999999999</v>
          </cell>
          <cell r="F16">
            <v>32.644228500000004</v>
          </cell>
          <cell r="G16">
            <v>152.32126349999999</v>
          </cell>
          <cell r="H16">
            <v>225.4278515</v>
          </cell>
          <cell r="I16">
            <v>231.732</v>
          </cell>
          <cell r="J16">
            <v>276.18050000000005</v>
          </cell>
          <cell r="K16">
            <v>271.01599999999996</v>
          </cell>
          <cell r="L16">
            <v>256.05500000000001</v>
          </cell>
          <cell r="M16">
            <v>257.30700000000002</v>
          </cell>
          <cell r="N16">
            <v>354.54949999999997</v>
          </cell>
          <cell r="O16">
            <v>338.78200000000004</v>
          </cell>
          <cell r="P16">
            <v>1047.366</v>
          </cell>
          <cell r="Q16">
            <v>453.75945407052495</v>
          </cell>
          <cell r="R16">
            <v>870.28984269282125</v>
          </cell>
          <cell r="S16">
            <v>571.35038944846804</v>
          </cell>
          <cell r="T16">
            <v>992.55731378818564</v>
          </cell>
          <cell r="U16">
            <v>624.05999999999995</v>
          </cell>
          <cell r="V16">
            <v>1035.0619999999999</v>
          </cell>
          <cell r="W16">
            <v>738.30899999999997</v>
          </cell>
          <cell r="X16">
            <v>1162.5729999999999</v>
          </cell>
          <cell r="Y16">
            <v>743.4486235979598</v>
          </cell>
          <cell r="Z16">
            <v>1194.6283764340428</v>
          </cell>
          <cell r="AA16">
            <v>828.24744928115399</v>
          </cell>
          <cell r="AB16">
            <v>1256.8305506868433</v>
          </cell>
          <cell r="AC16">
            <v>566.39499999999998</v>
          </cell>
          <cell r="AD16">
            <v>994.13</v>
          </cell>
          <cell r="AE16">
            <v>651.25699999999995</v>
          </cell>
          <cell r="AF16">
            <v>1077.0819999999999</v>
          </cell>
          <cell r="AG16">
            <v>551.23790848727583</v>
          </cell>
          <cell r="AH16">
            <v>721.50591648579621</v>
          </cell>
          <cell r="AI16">
            <v>676.39762024959998</v>
          </cell>
          <cell r="AJ16">
            <v>840.14098477732784</v>
          </cell>
          <cell r="AK16">
            <v>597.29518458707525</v>
          </cell>
          <cell r="AL16">
            <v>812.44390592045841</v>
          </cell>
          <cell r="AM16">
            <v>699.82999311911635</v>
          </cell>
          <cell r="AN16">
            <v>1009.7438433733498</v>
          </cell>
          <cell r="AO16">
            <v>830.54516715224804</v>
          </cell>
          <cell r="AP16">
            <v>965.59762467834776</v>
          </cell>
          <cell r="AQ16">
            <v>871.37584900145907</v>
          </cell>
          <cell r="AR16">
            <v>1006.3615762323451</v>
          </cell>
          <cell r="AS16">
            <v>962.13067068139071</v>
          </cell>
          <cell r="AT16">
            <v>1102.7766495599999</v>
          </cell>
          <cell r="AU16">
            <v>653.08906500000001</v>
          </cell>
          <cell r="AV16">
            <v>1357.6708695000002</v>
          </cell>
          <cell r="AW16">
            <v>1005.2923330000001</v>
          </cell>
          <cell r="AX16">
            <v>1024.5109269999998</v>
          </cell>
          <cell r="AY16">
            <v>986.38238799999999</v>
          </cell>
          <cell r="AZ16">
            <v>1042.3969728099999</v>
          </cell>
          <cell r="BA16">
            <v>886.85922065308739</v>
          </cell>
        </row>
        <row r="17">
          <cell r="E17">
            <v>2.6523620000000001</v>
          </cell>
          <cell r="F17">
            <v>13.703496000000001</v>
          </cell>
          <cell r="G17">
            <v>25.538561000000001</v>
          </cell>
          <cell r="H17">
            <v>36.945926999999998</v>
          </cell>
          <cell r="I17">
            <v>32.552</v>
          </cell>
          <cell r="J17">
            <v>16.128</v>
          </cell>
          <cell r="K17">
            <v>22.155999999999999</v>
          </cell>
          <cell r="L17">
            <v>15.244999999999999</v>
          </cell>
          <cell r="M17">
            <v>21.277000000000001</v>
          </cell>
          <cell r="N17">
            <v>31.222000000000001</v>
          </cell>
          <cell r="O17">
            <v>9.5169999999999995</v>
          </cell>
          <cell r="P17">
            <v>28.495999999999999</v>
          </cell>
          <cell r="Q17">
            <v>8.7994540705249911</v>
          </cell>
          <cell r="R17">
            <v>8.3098426928213058</v>
          </cell>
          <cell r="S17">
            <v>13.030389448468075</v>
          </cell>
          <cell r="T17">
            <v>30.767313788185625</v>
          </cell>
          <cell r="U17">
            <v>48.352000000000004</v>
          </cell>
          <cell r="V17">
            <v>23.591999999999999</v>
          </cell>
          <cell r="W17">
            <v>14.529</v>
          </cell>
          <cell r="X17">
            <v>20.245000000000001</v>
          </cell>
          <cell r="Y17">
            <v>17.898623597959848</v>
          </cell>
          <cell r="Z17">
            <v>15.25837643404282</v>
          </cell>
          <cell r="AA17">
            <v>32.011449281153986</v>
          </cell>
          <cell r="AB17">
            <v>25.050550686843344</v>
          </cell>
          <cell r="AC17">
            <v>30.844999999999999</v>
          </cell>
          <cell r="AD17">
            <v>15.31</v>
          </cell>
          <cell r="AE17">
            <v>16.637</v>
          </cell>
          <cell r="AF17">
            <v>13.462</v>
          </cell>
          <cell r="AG17">
            <v>19.691908487275828</v>
          </cell>
          <cell r="AH17">
            <v>13.16091648579623</v>
          </cell>
          <cell r="AI17">
            <v>50.217620249600039</v>
          </cell>
          <cell r="AJ17">
            <v>32.853484777327907</v>
          </cell>
          <cell r="AK17">
            <v>26.240184587075309</v>
          </cell>
          <cell r="AL17">
            <v>21.982905920458421</v>
          </cell>
          <cell r="AM17">
            <v>70.513993119116378</v>
          </cell>
          <cell r="AN17">
            <v>57.059843373349885</v>
          </cell>
          <cell r="AO17">
            <v>69.206057152247993</v>
          </cell>
          <cell r="AP17">
            <v>50.856304678347847</v>
          </cell>
          <cell r="AQ17">
            <v>66.329371001459066</v>
          </cell>
          <cell r="AR17">
            <v>51.478266232345106</v>
          </cell>
          <cell r="AS17">
            <v>135.68783068139066</v>
          </cell>
          <cell r="AT17">
            <v>130.27009956000001</v>
          </cell>
          <cell r="AU17">
            <v>142.93098499999999</v>
          </cell>
          <cell r="AV17">
            <v>133.83941950000002</v>
          </cell>
          <cell r="AW17">
            <v>106.29581899999999</v>
          </cell>
          <cell r="AX17">
            <v>121.873367</v>
          </cell>
          <cell r="AY17">
            <v>97.416738000000009</v>
          </cell>
          <cell r="AZ17">
            <v>140.52341681000001</v>
          </cell>
          <cell r="BA17">
            <v>92.682420653087348</v>
          </cell>
        </row>
        <row r="18">
          <cell r="E18">
            <v>3.7439049999999998</v>
          </cell>
          <cell r="F18">
            <v>18.940732500000003</v>
          </cell>
          <cell r="G18">
            <v>126.7827025</v>
          </cell>
          <cell r="H18">
            <v>188.48192449999999</v>
          </cell>
          <cell r="I18">
            <v>199.18</v>
          </cell>
          <cell r="J18">
            <v>260.05250000000001</v>
          </cell>
          <cell r="K18">
            <v>248.86</v>
          </cell>
          <cell r="L18">
            <v>240.81</v>
          </cell>
          <cell r="M18">
            <v>236.03</v>
          </cell>
          <cell r="N18">
            <v>323.32749999999999</v>
          </cell>
          <cell r="O18">
            <v>329.26499999999999</v>
          </cell>
          <cell r="P18">
            <v>1018.87</v>
          </cell>
          <cell r="Q18">
            <v>444.96</v>
          </cell>
          <cell r="R18">
            <v>861.98</v>
          </cell>
          <cell r="S18">
            <v>558.32000000000005</v>
          </cell>
          <cell r="T18">
            <v>961.79</v>
          </cell>
          <cell r="U18">
            <v>575.70799999999997</v>
          </cell>
          <cell r="V18">
            <v>1011.47</v>
          </cell>
          <cell r="W18">
            <v>723.78</v>
          </cell>
          <cell r="X18">
            <v>1142.328</v>
          </cell>
          <cell r="Y18">
            <v>725.55</v>
          </cell>
          <cell r="Z18">
            <v>1179.3699999999999</v>
          </cell>
          <cell r="AA18">
            <v>796.23599999999999</v>
          </cell>
          <cell r="AB18">
            <v>1231.78</v>
          </cell>
          <cell r="AC18">
            <v>535.54999999999995</v>
          </cell>
          <cell r="AD18">
            <v>978.82</v>
          </cell>
          <cell r="AE18">
            <v>634.62</v>
          </cell>
          <cell r="AF18">
            <v>1063.6199999999999</v>
          </cell>
          <cell r="AG18">
            <v>531.54600000000005</v>
          </cell>
          <cell r="AH18">
            <v>708.34500000000003</v>
          </cell>
          <cell r="AI18">
            <v>626.17999999999995</v>
          </cell>
          <cell r="AJ18">
            <v>807.28750000000002</v>
          </cell>
          <cell r="AK18">
            <v>571.05499999999995</v>
          </cell>
          <cell r="AL18">
            <v>790.46100000000001</v>
          </cell>
          <cell r="AM18">
            <v>629.31600000000003</v>
          </cell>
          <cell r="AN18">
            <v>952.68399999999997</v>
          </cell>
          <cell r="AO18">
            <v>761.33911000000001</v>
          </cell>
          <cell r="AP18">
            <v>914.74131999999997</v>
          </cell>
          <cell r="AQ18">
            <v>805.04647799999998</v>
          </cell>
          <cell r="AR18">
            <v>954.88331000000005</v>
          </cell>
          <cell r="AS18">
            <v>826.44283999999993</v>
          </cell>
          <cell r="AT18">
            <v>972.50654999999995</v>
          </cell>
          <cell r="AU18">
            <v>510.15808000000004</v>
          </cell>
          <cell r="AV18">
            <v>1223.8314500000001</v>
          </cell>
          <cell r="AW18">
            <v>898.99651399999993</v>
          </cell>
          <cell r="AX18">
            <v>902.63756000000001</v>
          </cell>
          <cell r="AY18">
            <v>888.96564999999998</v>
          </cell>
          <cell r="AZ18">
            <v>901.87355599999989</v>
          </cell>
          <cell r="BA18">
            <v>794.17680000000007</v>
          </cell>
        </row>
        <row r="19">
          <cell r="E19">
            <v>19.381584760959765</v>
          </cell>
          <cell r="F19">
            <v>64.891397802790294</v>
          </cell>
          <cell r="G19">
            <v>326.6161133529597</v>
          </cell>
          <cell r="H19">
            <v>644.41086846689723</v>
          </cell>
          <cell r="I19">
            <v>675.01844314553318</v>
          </cell>
          <cell r="J19">
            <v>815.63321400984591</v>
          </cell>
          <cell r="K19">
            <v>1021.4155881426044</v>
          </cell>
          <cell r="L19">
            <v>1364.8473547020167</v>
          </cell>
          <cell r="M19">
            <v>1139.3875070404963</v>
          </cell>
          <cell r="N19">
            <v>1577.1385743035898</v>
          </cell>
          <cell r="O19">
            <v>1912.3556153406123</v>
          </cell>
          <cell r="P19">
            <v>3207.9717833153018</v>
          </cell>
          <cell r="Q19">
            <v>2137.2126092908334</v>
          </cell>
          <cell r="R19">
            <v>2964.065358648269</v>
          </cell>
          <cell r="S19">
            <v>2867.6550403336914</v>
          </cell>
          <cell r="T19">
            <v>3911.5052017272055</v>
          </cell>
          <cell r="U19">
            <v>3019.0782915904338</v>
          </cell>
          <cell r="V19">
            <v>4278.8956775480638</v>
          </cell>
          <cell r="W19">
            <v>4657.6766265597726</v>
          </cell>
          <cell r="X19">
            <v>5874.6712943017283</v>
          </cell>
          <cell r="Y19">
            <v>5161.9438597682038</v>
          </cell>
          <cell r="Z19">
            <v>5720.0209870042636</v>
          </cell>
          <cell r="AA19">
            <v>5478.31968956747</v>
          </cell>
          <cell r="AB19">
            <v>6238.0772111609331</v>
          </cell>
          <cell r="AC19">
            <v>5006.3427338918254</v>
          </cell>
          <cell r="AD19">
            <v>6079.4980794572584</v>
          </cell>
          <cell r="AE19">
            <v>5713.9103982844454</v>
          </cell>
          <cell r="AF19">
            <v>7217.7210852164699</v>
          </cell>
          <cell r="AG19">
            <v>5558.6906593532822</v>
          </cell>
          <cell r="AH19">
            <v>5823.9620556672471</v>
          </cell>
          <cell r="AI19">
            <v>6688.683044505462</v>
          </cell>
          <cell r="AJ19">
            <v>8446.4723746735908</v>
          </cell>
          <cell r="AK19">
            <v>6312.0575276541986</v>
          </cell>
          <cell r="AL19">
            <v>6546.1327165508346</v>
          </cell>
          <cell r="AM19">
            <v>7049.7596218783783</v>
          </cell>
          <cell r="AN19">
            <v>8590.3417652961762</v>
          </cell>
          <cell r="AO19">
            <v>6714.8723322495807</v>
          </cell>
          <cell r="AP19">
            <v>7508.2773603002342</v>
          </cell>
          <cell r="AQ19">
            <v>8390.1171493560978</v>
          </cell>
          <cell r="AR19">
            <v>8757.8490811150332</v>
          </cell>
          <cell r="AS19">
            <v>7964.1210898647787</v>
          </cell>
          <cell r="AT19">
            <v>8474.9687804747919</v>
          </cell>
          <cell r="AU19">
            <v>7929.306950998769</v>
          </cell>
          <cell r="AV19">
            <v>8696.2874027048529</v>
          </cell>
          <cell r="AW19">
            <v>7031.9336021248464</v>
          </cell>
          <cell r="AX19">
            <v>8245.3009982661024</v>
          </cell>
          <cell r="AY19">
            <v>8057.9295859288322</v>
          </cell>
          <cell r="AZ19">
            <v>9043.3266963809874</v>
          </cell>
          <cell r="BA19">
            <v>7041.6743565979286</v>
          </cell>
        </row>
        <row r="20">
          <cell r="E20">
            <v>17.51732450771388</v>
          </cell>
          <cell r="F20">
            <v>59.608720422893214</v>
          </cell>
          <cell r="G20">
            <v>308.72966815358797</v>
          </cell>
          <cell r="H20">
            <v>573.45322639941196</v>
          </cell>
          <cell r="I20">
            <v>608.98487294169729</v>
          </cell>
          <cell r="J20">
            <v>726.64358892014627</v>
          </cell>
          <cell r="K20">
            <v>895.9907773408105</v>
          </cell>
          <cell r="L20">
            <v>1122.6130007973461</v>
          </cell>
          <cell r="M20">
            <v>991.38227246350607</v>
          </cell>
          <cell r="N20">
            <v>1341.1529973385855</v>
          </cell>
          <cell r="O20">
            <v>1496.3236281057539</v>
          </cell>
          <cell r="P20">
            <v>2570.492342092155</v>
          </cell>
          <cell r="Q20">
            <v>1719.5370705308501</v>
          </cell>
          <cell r="R20">
            <v>2450.5257711206905</v>
          </cell>
          <cell r="S20">
            <v>2250.9263548947174</v>
          </cell>
          <cell r="T20">
            <v>2915.0200434537419</v>
          </cell>
          <cell r="U20">
            <v>2338.7612744564303</v>
          </cell>
          <cell r="V20">
            <v>3394.0373580765577</v>
          </cell>
          <cell r="W20">
            <v>3436.5515516372743</v>
          </cell>
          <cell r="X20">
            <v>4319.4863458297368</v>
          </cell>
          <cell r="Y20">
            <v>3955.8402468943768</v>
          </cell>
          <cell r="Z20">
            <v>4413.2534436528967</v>
          </cell>
          <cell r="AA20">
            <v>4315.6891192645789</v>
          </cell>
          <cell r="AB20">
            <v>4883.0201939527069</v>
          </cell>
          <cell r="AC20">
            <v>3822.1482086937103</v>
          </cell>
          <cell r="AD20">
            <v>4958.6030205937232</v>
          </cell>
          <cell r="AE20">
            <v>4565.893763178301</v>
          </cell>
          <cell r="AF20">
            <v>5622.3987830542646</v>
          </cell>
          <cell r="AG20">
            <v>4497.830555000286</v>
          </cell>
          <cell r="AH20">
            <v>4651.185584325016</v>
          </cell>
          <cell r="AI20">
            <v>5333.4179351024359</v>
          </cell>
          <cell r="AJ20">
            <v>6240.5472257987058</v>
          </cell>
          <cell r="AK20">
            <v>5077.479869911811</v>
          </cell>
          <cell r="AL20">
            <v>5229.8763773045039</v>
          </cell>
          <cell r="AM20">
            <v>5683.1897990383459</v>
          </cell>
          <cell r="AN20">
            <v>6885.2183879625554</v>
          </cell>
          <cell r="AO20">
            <v>5691.4568306609381</v>
          </cell>
          <cell r="AP20">
            <v>6072.4809561271659</v>
          </cell>
          <cell r="AQ20">
            <v>6610.0695927785837</v>
          </cell>
          <cell r="AR20">
            <v>7097.1306658547101</v>
          </cell>
          <cell r="AS20">
            <v>6822.0617275143122</v>
          </cell>
          <cell r="AT20">
            <v>6948.8302418792837</v>
          </cell>
          <cell r="AU20">
            <v>6690.8630376387682</v>
          </cell>
          <cell r="AV20">
            <v>7370.538881151635</v>
          </cell>
          <cell r="AW20">
            <v>6264.9236698305767</v>
          </cell>
          <cell r="AX20">
            <v>7117.3370990096373</v>
          </cell>
          <cell r="AY20">
            <v>6967.3688090474925</v>
          </cell>
          <cell r="AZ20">
            <v>7561.5252902208022</v>
          </cell>
          <cell r="BA20">
            <v>6371.4483499600619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duccion Reajuste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misas"/>
      <sheetName val="Deuda Actual"/>
      <sheetName val="Flujo"/>
      <sheetName val="CAT"/>
      <sheetName val="Graf Serv Deuda"/>
      <sheetName val="CAPEX"/>
      <sheetName val="Ls IBK May11"/>
      <sheetName val="Ls IBK Jul11"/>
      <sheetName val="Ls IBK Oct11"/>
      <sheetName val="Ls IBK Dic11"/>
    </sheetNames>
    <sheetDataSet>
      <sheetData sheetId="0" refreshError="1">
        <row r="1">
          <cell r="B1">
            <v>0.18</v>
          </cell>
        </row>
      </sheetData>
      <sheetData sheetId="1" refreshError="1">
        <row r="1">
          <cell r="I1">
            <v>2.81</v>
          </cell>
        </row>
      </sheetData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CB_DATA_"/>
      <sheetName val="Tasas de Int"/>
      <sheetName val="Financiamiento"/>
      <sheetName val="CHECK"/>
      <sheetName val="RESUMEN"/>
      <sheetName val="Ratios"/>
      <sheetName val="Graficos"/>
      <sheetName val="Rentabilidad"/>
      <sheetName val="Flujo de Caja"/>
      <sheetName val="PyG"/>
      <sheetName val="BG"/>
      <sheetName val="IGV"/>
      <sheetName val="Ingresos"/>
      <sheetName val="WK"/>
      <sheetName val="Patrimonio"/>
      <sheetName val="Gastos"/>
      <sheetName val="Construccion"/>
      <sheetName val="Amortiz"/>
      <sheetName val="CAPEX Operativos"/>
      <sheetName val="Otros Ing"/>
      <sheetName val="Imp_Rta--&gt;"/>
      <sheetName val="Res_Imp"/>
      <sheetName val="IR_CTM (No Consol)"/>
      <sheetName val="IR_CTM (Consol)"/>
      <sheetName val="IR_CTM (Consol_sin_Deuda)"/>
      <sheetName val="IR_SPV"/>
      <sheetName val="IR_SPV(sin Deuda)"/>
      <sheetName val="Inputs--&gt;"/>
      <sheetName val="Esc. Macro"/>
      <sheetName val="CAPEX"/>
      <sheetName val="OPEX y CAPEX Operativo"/>
      <sheetName val="Data CTM"/>
      <sheetName val="Tornado en CTM"/>
      <sheetName val="Tornado en SPV"/>
      <sheetName val="Cronogramas"/>
      <sheetName val="CUADROS"/>
      <sheetName val="Ke"/>
      <sheetName val="TORNADO"/>
      <sheetName val="TORNADO 1"/>
      <sheetName val="TORNADO 2"/>
      <sheetName val="TORNADO 3"/>
      <sheetName val="CONTROL CAMBIOS"/>
    </sheetNames>
    <sheetDataSet>
      <sheetData sheetId="0" refreshError="1">
        <row r="92">
          <cell r="E92">
            <v>0.3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BCDIC"/>
      <sheetName val="ESTBCDIC.XLW"/>
    </sheetNames>
    <definedNames>
      <definedName name="INDICE"/>
    </definedNames>
    <sheetDataSet>
      <sheetData sheetId="0" refreshError="1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LIO"/>
      <sheetName val="JUNIO"/>
      <sheetName val="AGOSTO"/>
      <sheetName val="SEPTIEMBRE"/>
      <sheetName val="OCTUBRE"/>
      <sheetName val="NOVIEMBRE"/>
      <sheetName val="DICIEMBRE"/>
      <sheetName val="CONSOLIDADO  TOTAL"/>
    </sheetNames>
    <sheetDataSet>
      <sheetData sheetId="0" refreshError="1">
        <row r="4">
          <cell r="A4">
            <v>39630</v>
          </cell>
          <cell r="C4">
            <v>11787.58</v>
          </cell>
          <cell r="D4">
            <v>14875</v>
          </cell>
        </row>
        <row r="5">
          <cell r="A5">
            <v>39631</v>
          </cell>
          <cell r="B5">
            <v>7430.6</v>
          </cell>
        </row>
        <row r="6">
          <cell r="A6">
            <v>39632</v>
          </cell>
          <cell r="B6">
            <v>42106.720000000001</v>
          </cell>
          <cell r="G6">
            <v>1958.79</v>
          </cell>
        </row>
        <row r="7">
          <cell r="A7">
            <v>39633</v>
          </cell>
          <cell r="D7">
            <v>6747.3</v>
          </cell>
        </row>
        <row r="8">
          <cell r="A8">
            <v>39634</v>
          </cell>
        </row>
        <row r="9">
          <cell r="A9">
            <v>39635</v>
          </cell>
        </row>
        <row r="10">
          <cell r="A10">
            <v>39636</v>
          </cell>
          <cell r="D10">
            <v>39630</v>
          </cell>
        </row>
        <row r="11">
          <cell r="A11">
            <v>39637</v>
          </cell>
        </row>
        <row r="12">
          <cell r="A12">
            <v>39638</v>
          </cell>
        </row>
        <row r="13">
          <cell r="A13">
            <v>39639</v>
          </cell>
        </row>
        <row r="14">
          <cell r="A14">
            <v>39640</v>
          </cell>
          <cell r="E14">
            <v>11773.86</v>
          </cell>
        </row>
        <row r="15">
          <cell r="A15">
            <v>39641</v>
          </cell>
        </row>
        <row r="16">
          <cell r="A16">
            <v>39642</v>
          </cell>
        </row>
        <row r="17">
          <cell r="A17">
            <v>39643</v>
          </cell>
          <cell r="D17">
            <v>14875</v>
          </cell>
        </row>
        <row r="18">
          <cell r="A18">
            <v>39644</v>
          </cell>
          <cell r="D18">
            <v>14875</v>
          </cell>
        </row>
        <row r="19">
          <cell r="A19">
            <v>39645</v>
          </cell>
        </row>
        <row r="20">
          <cell r="A20">
            <v>39646</v>
          </cell>
        </row>
        <row r="21">
          <cell r="A21">
            <v>39647</v>
          </cell>
        </row>
        <row r="22">
          <cell r="A22">
            <v>39648</v>
          </cell>
        </row>
        <row r="23">
          <cell r="A23">
            <v>39649</v>
          </cell>
        </row>
        <row r="24">
          <cell r="A24">
            <v>39650</v>
          </cell>
        </row>
        <row r="25">
          <cell r="A25">
            <v>39651</v>
          </cell>
          <cell r="B25">
            <v>1442.52</v>
          </cell>
          <cell r="D25">
            <v>11424</v>
          </cell>
        </row>
        <row r="26">
          <cell r="A26">
            <v>39652</v>
          </cell>
          <cell r="D26">
            <v>11424</v>
          </cell>
        </row>
        <row r="27">
          <cell r="A27">
            <v>39653</v>
          </cell>
          <cell r="C27">
            <v>9335.86</v>
          </cell>
        </row>
        <row r="28">
          <cell r="A28">
            <v>39654</v>
          </cell>
          <cell r="B28">
            <v>14875</v>
          </cell>
        </row>
        <row r="29">
          <cell r="A29">
            <v>39655</v>
          </cell>
        </row>
        <row r="30">
          <cell r="A30">
            <v>39656</v>
          </cell>
        </row>
        <row r="31">
          <cell r="A31">
            <v>39657</v>
          </cell>
        </row>
        <row r="32">
          <cell r="A32">
            <v>39658</v>
          </cell>
        </row>
        <row r="33">
          <cell r="A33">
            <v>39659</v>
          </cell>
          <cell r="D33">
            <v>34212.5</v>
          </cell>
        </row>
        <row r="34">
          <cell r="A34">
            <v>39660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U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iones Proveedor"/>
      <sheetName val="Nombre Proveedor"/>
      <sheetName val="Descuentos (Opcional)"/>
      <sheetName val="Unidad de Medida"/>
    </sheetNames>
    <sheetDataSet>
      <sheetData sheetId="0"/>
      <sheetData sheetId="1"/>
      <sheetData sheetId="2"/>
      <sheetData sheetId="3">
        <row r="3">
          <cell r="A3" t="str">
            <v xml:space="preserve">%  </v>
          </cell>
        </row>
        <row r="4">
          <cell r="A4" t="str">
            <v>001</v>
          </cell>
        </row>
        <row r="5">
          <cell r="A5" t="str">
            <v xml:space="preserve">D  </v>
          </cell>
        </row>
        <row r="6">
          <cell r="A6" t="str">
            <v>CMS</v>
          </cell>
        </row>
        <row r="7">
          <cell r="A7" t="str">
            <v>M/M</v>
          </cell>
        </row>
        <row r="8">
          <cell r="A8" t="str">
            <v xml:space="preserve">µL </v>
          </cell>
        </row>
        <row r="9">
          <cell r="A9" t="str">
            <v xml:space="preserve">µF </v>
          </cell>
        </row>
        <row r="10">
          <cell r="A10" t="str">
            <v>PFF</v>
          </cell>
        </row>
        <row r="11">
          <cell r="A11" t="str">
            <v>GOH</v>
          </cell>
        </row>
        <row r="12">
          <cell r="A12" t="str">
            <v>GM3</v>
          </cell>
        </row>
        <row r="13">
          <cell r="A13" t="str">
            <v>ABO</v>
          </cell>
        </row>
        <row r="14">
          <cell r="A14" t="str">
            <v>ACR</v>
          </cell>
        </row>
        <row r="15">
          <cell r="A15" t="str">
            <v xml:space="preserve">AG </v>
          </cell>
        </row>
        <row r="16">
          <cell r="A16" t="str">
            <v>ARP</v>
          </cell>
        </row>
        <row r="17">
          <cell r="A17" t="str">
            <v>ARS</v>
          </cell>
        </row>
        <row r="18">
          <cell r="A18" t="str">
            <v xml:space="preserve">C  </v>
          </cell>
        </row>
        <row r="19">
          <cell r="A19" t="str">
            <v>KD3</v>
          </cell>
        </row>
        <row r="20">
          <cell r="A20" t="str">
            <v>KML</v>
          </cell>
        </row>
        <row r="21">
          <cell r="A21" t="str">
            <v xml:space="preserve">KN </v>
          </cell>
        </row>
        <row r="22">
          <cell r="A22" t="str">
            <v xml:space="preserve">MN </v>
          </cell>
        </row>
        <row r="23">
          <cell r="A23" t="str">
            <v>MG0</v>
          </cell>
        </row>
        <row r="24">
          <cell r="A24" t="str">
            <v>NMP</v>
          </cell>
        </row>
        <row r="25">
          <cell r="A25" t="str">
            <v xml:space="preserve">µA </v>
          </cell>
        </row>
        <row r="26">
          <cell r="A26" t="str">
            <v>BOL</v>
          </cell>
        </row>
        <row r="27">
          <cell r="A27" t="str">
            <v xml:space="preserve">BB </v>
          </cell>
        </row>
        <row r="28">
          <cell r="A28" t="str">
            <v>BBL</v>
          </cell>
        </row>
        <row r="29">
          <cell r="A29" t="str">
            <v>BCA</v>
          </cell>
        </row>
        <row r="30">
          <cell r="A30" t="str">
            <v xml:space="preserve">BL </v>
          </cell>
        </row>
        <row r="31">
          <cell r="A31" t="str">
            <v>BLT</v>
          </cell>
        </row>
        <row r="32">
          <cell r="A32" t="str">
            <v>BOE</v>
          </cell>
        </row>
        <row r="33">
          <cell r="A33" t="str">
            <v>BOT</v>
          </cell>
        </row>
        <row r="34">
          <cell r="A34" t="str">
            <v>C/P</v>
          </cell>
        </row>
        <row r="35">
          <cell r="A35" t="str">
            <v>MFF</v>
          </cell>
        </row>
        <row r="36">
          <cell r="A36" t="str">
            <v>M:M</v>
          </cell>
        </row>
        <row r="37">
          <cell r="A37" t="str">
            <v>M/L</v>
          </cell>
        </row>
        <row r="38">
          <cell r="A38" t="str">
            <v xml:space="preserve">NA </v>
          </cell>
        </row>
        <row r="39">
          <cell r="A39" t="str">
            <v>005</v>
          </cell>
        </row>
        <row r="40">
          <cell r="A40" t="str">
            <v xml:space="preserve">NF </v>
          </cell>
        </row>
        <row r="41">
          <cell r="A41" t="str">
            <v>NMM</v>
          </cell>
        </row>
        <row r="42">
          <cell r="A42" t="str">
            <v>CM3</v>
          </cell>
        </row>
        <row r="43">
          <cell r="A43" t="str">
            <v>DM3</v>
          </cell>
        </row>
        <row r="44">
          <cell r="A44" t="str">
            <v xml:space="preserve">CM </v>
          </cell>
        </row>
        <row r="45">
          <cell r="A45" t="str">
            <v>CM2</v>
          </cell>
        </row>
        <row r="46">
          <cell r="A46" t="str">
            <v xml:space="preserve">CP </v>
          </cell>
        </row>
        <row r="47">
          <cell r="A47" t="str">
            <v xml:space="preserve">CJ </v>
          </cell>
        </row>
        <row r="48">
          <cell r="A48" t="str">
            <v xml:space="preserve">CL </v>
          </cell>
        </row>
        <row r="49">
          <cell r="A49" t="str">
            <v xml:space="preserve">CV </v>
          </cell>
        </row>
        <row r="50">
          <cell r="A50" t="str">
            <v>A/U</v>
          </cell>
        </row>
        <row r="51">
          <cell r="A51" t="str">
            <v>TOM</v>
          </cell>
        </row>
        <row r="52">
          <cell r="A52" t="str">
            <v>VAA</v>
          </cell>
        </row>
        <row r="53">
          <cell r="A53" t="str">
            <v xml:space="preserve">DB </v>
          </cell>
        </row>
        <row r="54">
          <cell r="A54" t="str">
            <v>DEG</v>
          </cell>
        </row>
        <row r="55">
          <cell r="A55" t="str">
            <v xml:space="preserve">DM </v>
          </cell>
        </row>
        <row r="56">
          <cell r="A56" t="str">
            <v>TAM</v>
          </cell>
        </row>
        <row r="57">
          <cell r="A57" t="str">
            <v>DXM</v>
          </cell>
        </row>
        <row r="58">
          <cell r="A58" t="str">
            <v>DYC</v>
          </cell>
        </row>
        <row r="59">
          <cell r="A59" t="str">
            <v>DOC</v>
          </cell>
        </row>
        <row r="60">
          <cell r="A60" t="str">
            <v>C/U</v>
          </cell>
        </row>
        <row r="61">
          <cell r="A61" t="str">
            <v xml:space="preserve">UE </v>
          </cell>
        </row>
        <row r="62">
          <cell r="A62" t="str">
            <v>EML</v>
          </cell>
        </row>
        <row r="63">
          <cell r="A63" t="str">
            <v>ENT</v>
          </cell>
        </row>
        <row r="64">
          <cell r="A64" t="str">
            <v>EPM</v>
          </cell>
        </row>
        <row r="65">
          <cell r="A65" t="str">
            <v xml:space="preserve">EQ </v>
          </cell>
        </row>
        <row r="66">
          <cell r="A66" t="str">
            <v>ETP</v>
          </cell>
        </row>
        <row r="67">
          <cell r="A67" t="str">
            <v>FAC</v>
          </cell>
        </row>
        <row r="68">
          <cell r="A68" t="str">
            <v>FAS</v>
          </cell>
        </row>
        <row r="69">
          <cell r="A69" t="str">
            <v>PES</v>
          </cell>
        </row>
        <row r="70">
          <cell r="A70" t="str">
            <v>PI2</v>
          </cell>
        </row>
        <row r="71">
          <cell r="A71" t="str">
            <v>PI3</v>
          </cell>
        </row>
        <row r="72">
          <cell r="A72" t="str">
            <v xml:space="preserve">G  </v>
          </cell>
        </row>
        <row r="73">
          <cell r="A73" t="str">
            <v>G/L</v>
          </cell>
        </row>
        <row r="74">
          <cell r="A74" t="str">
            <v>GAK</v>
          </cell>
        </row>
        <row r="75">
          <cell r="A75" t="str">
            <v>GAL</v>
          </cell>
        </row>
        <row r="76">
          <cell r="A76" t="str">
            <v>GAU</v>
          </cell>
        </row>
        <row r="77">
          <cell r="A77" t="str">
            <v xml:space="preserve">GB </v>
          </cell>
        </row>
        <row r="78">
          <cell r="A78" t="str">
            <v>GC2</v>
          </cell>
        </row>
        <row r="79">
          <cell r="A79" t="str">
            <v xml:space="preserve">GJ </v>
          </cell>
        </row>
        <row r="80">
          <cell r="A80" t="str">
            <v>009</v>
          </cell>
        </row>
        <row r="81">
          <cell r="A81" t="str">
            <v>GLL</v>
          </cell>
        </row>
        <row r="82">
          <cell r="A82" t="str">
            <v>GPE</v>
          </cell>
        </row>
        <row r="83">
          <cell r="A83" t="str">
            <v xml:space="preserve">GM </v>
          </cell>
        </row>
        <row r="84">
          <cell r="A84" t="str">
            <v>GM2</v>
          </cell>
        </row>
        <row r="85">
          <cell r="A85" t="str">
            <v>GPM</v>
          </cell>
        </row>
        <row r="86">
          <cell r="A86" t="str">
            <v>GPH</v>
          </cell>
        </row>
        <row r="87">
          <cell r="A87" t="str">
            <v>µGC</v>
          </cell>
        </row>
        <row r="88">
          <cell r="A88" t="str">
            <v>GRD</v>
          </cell>
        </row>
        <row r="89">
          <cell r="A89" t="str">
            <v>GPA</v>
          </cell>
        </row>
        <row r="90">
          <cell r="A90" t="str">
            <v xml:space="preserve">H  </v>
          </cell>
        </row>
        <row r="91">
          <cell r="A91" t="str">
            <v xml:space="preserve">HA </v>
          </cell>
        </row>
        <row r="92">
          <cell r="A92" t="str">
            <v xml:space="preserve">HL </v>
          </cell>
        </row>
        <row r="93">
          <cell r="A93" t="str">
            <v xml:space="preserve">HP </v>
          </cell>
        </row>
        <row r="94">
          <cell r="A94" t="str">
            <v xml:space="preserve"> "</v>
          </cell>
        </row>
        <row r="95">
          <cell r="A95" t="str">
            <v>IN2</v>
          </cell>
        </row>
        <row r="96">
          <cell r="A96" t="str">
            <v>IN3</v>
          </cell>
        </row>
        <row r="97">
          <cell r="A97" t="str">
            <v xml:space="preserve">JG </v>
          </cell>
        </row>
        <row r="98">
          <cell r="A98" t="str">
            <v>AÑO</v>
          </cell>
        </row>
        <row r="99">
          <cell r="A99" t="str">
            <v>JKG</v>
          </cell>
        </row>
        <row r="100">
          <cell r="A100" t="str">
            <v>JMO</v>
          </cell>
        </row>
        <row r="101">
          <cell r="A101" t="str">
            <v>K/D</v>
          </cell>
        </row>
        <row r="102">
          <cell r="A102" t="str">
            <v>BID</v>
          </cell>
        </row>
        <row r="103">
          <cell r="A103" t="str">
            <v>CAR</v>
          </cell>
        </row>
        <row r="104">
          <cell r="A104" t="str">
            <v>KC2</v>
          </cell>
        </row>
        <row r="105">
          <cell r="A105" t="str">
            <v>KC3</v>
          </cell>
        </row>
        <row r="106">
          <cell r="A106" t="str">
            <v>KCA</v>
          </cell>
        </row>
        <row r="107">
          <cell r="A107" t="str">
            <v>KCC</v>
          </cell>
        </row>
        <row r="108">
          <cell r="A108" t="str">
            <v xml:space="preserve">KG </v>
          </cell>
        </row>
        <row r="109">
          <cell r="A109" t="str">
            <v>KGH</v>
          </cell>
        </row>
        <row r="110">
          <cell r="A110" t="str">
            <v>KGM</v>
          </cell>
        </row>
        <row r="111">
          <cell r="A111" t="str">
            <v>KGS</v>
          </cell>
        </row>
        <row r="112">
          <cell r="A112" t="str">
            <v>KGV</v>
          </cell>
        </row>
        <row r="113">
          <cell r="A113" t="str">
            <v>KGP</v>
          </cell>
        </row>
        <row r="114">
          <cell r="A114" t="str">
            <v xml:space="preserve">CA </v>
          </cell>
        </row>
        <row r="115">
          <cell r="A115" t="str">
            <v>KIT</v>
          </cell>
        </row>
        <row r="116">
          <cell r="A116" t="str">
            <v>KJK</v>
          </cell>
        </row>
        <row r="117">
          <cell r="A117" t="str">
            <v>KJM</v>
          </cell>
        </row>
        <row r="118">
          <cell r="A118" t="str">
            <v xml:space="preserve">KM </v>
          </cell>
        </row>
        <row r="119">
          <cell r="A119" t="str">
            <v>KM2</v>
          </cell>
        </row>
        <row r="120">
          <cell r="A120" t="str">
            <v>KM3</v>
          </cell>
        </row>
        <row r="121">
          <cell r="A121" t="str">
            <v>KMH</v>
          </cell>
        </row>
        <row r="122">
          <cell r="A122" t="str">
            <v>KMM</v>
          </cell>
        </row>
        <row r="123">
          <cell r="A123" t="str">
            <v>KMN</v>
          </cell>
        </row>
        <row r="124">
          <cell r="A124" t="str">
            <v>KMS</v>
          </cell>
        </row>
        <row r="125">
          <cell r="A125" t="str">
            <v>KNM</v>
          </cell>
        </row>
        <row r="126">
          <cell r="A126" t="str">
            <v xml:space="preserve">KP </v>
          </cell>
        </row>
        <row r="127">
          <cell r="A127" t="str">
            <v>KPA</v>
          </cell>
        </row>
        <row r="128">
          <cell r="A128" t="str">
            <v xml:space="preserve">KT </v>
          </cell>
        </row>
        <row r="129">
          <cell r="A129" t="str">
            <v>KVA</v>
          </cell>
        </row>
        <row r="130">
          <cell r="A130" t="str">
            <v>KVR</v>
          </cell>
        </row>
        <row r="131">
          <cell r="A131" t="str">
            <v>KWK</v>
          </cell>
        </row>
        <row r="132">
          <cell r="A132" t="str">
            <v xml:space="preserve">L  </v>
          </cell>
        </row>
        <row r="133">
          <cell r="A133" t="str">
            <v>LMI</v>
          </cell>
        </row>
        <row r="134">
          <cell r="A134" t="str">
            <v xml:space="preserve">LB </v>
          </cell>
        </row>
        <row r="135">
          <cell r="A135" t="str">
            <v>LBT</v>
          </cell>
        </row>
        <row r="136">
          <cell r="A136" t="str">
            <v>LCM</v>
          </cell>
        </row>
        <row r="137">
          <cell r="A137" t="str">
            <v xml:space="preserve">UP </v>
          </cell>
        </row>
        <row r="138">
          <cell r="A138" t="str">
            <v xml:space="preserve">LH </v>
          </cell>
        </row>
        <row r="139">
          <cell r="A139" t="str">
            <v>LCK</v>
          </cell>
        </row>
        <row r="140">
          <cell r="A140" t="str">
            <v xml:space="preserve">LI </v>
          </cell>
        </row>
        <row r="141">
          <cell r="A141" t="str">
            <v>LM3</v>
          </cell>
        </row>
        <row r="142">
          <cell r="A142" t="str">
            <v>LMS</v>
          </cell>
        </row>
        <row r="143">
          <cell r="A143" t="str">
            <v>LPH</v>
          </cell>
        </row>
        <row r="144">
          <cell r="A144" t="str">
            <v xml:space="preserve">M  </v>
          </cell>
        </row>
        <row r="145">
          <cell r="A145" t="str">
            <v>M/S</v>
          </cell>
        </row>
        <row r="146">
          <cell r="A146" t="str">
            <v xml:space="preserve">M2 </v>
          </cell>
        </row>
        <row r="147">
          <cell r="A147" t="str">
            <v>M2C</v>
          </cell>
        </row>
        <row r="148">
          <cell r="A148" t="str">
            <v>M-2</v>
          </cell>
        </row>
        <row r="149">
          <cell r="A149" t="str">
            <v>M2S</v>
          </cell>
        </row>
        <row r="150">
          <cell r="A150" t="str">
            <v xml:space="preserve">M3 </v>
          </cell>
        </row>
        <row r="151">
          <cell r="A151" t="str">
            <v>M3D</v>
          </cell>
        </row>
        <row r="152">
          <cell r="A152" t="str">
            <v>M3H</v>
          </cell>
        </row>
        <row r="153">
          <cell r="A153" t="str">
            <v>M3K</v>
          </cell>
        </row>
        <row r="154">
          <cell r="A154" t="str">
            <v>M3S</v>
          </cell>
        </row>
        <row r="155">
          <cell r="A155" t="str">
            <v xml:space="preserve">MB </v>
          </cell>
        </row>
        <row r="156">
          <cell r="A156" t="str">
            <v>MBT</v>
          </cell>
        </row>
        <row r="157">
          <cell r="A157" t="str">
            <v>MCF</v>
          </cell>
        </row>
        <row r="158">
          <cell r="A158" t="str">
            <v>MCO</v>
          </cell>
        </row>
        <row r="159">
          <cell r="A159" t="str">
            <v>MIL</v>
          </cell>
        </row>
        <row r="160">
          <cell r="A160" t="str">
            <v>MEJ</v>
          </cell>
        </row>
        <row r="161">
          <cell r="A161" t="str">
            <v xml:space="preserve">MF </v>
          </cell>
        </row>
        <row r="162">
          <cell r="A162" t="str">
            <v xml:space="preserve">MG </v>
          </cell>
        </row>
        <row r="163">
          <cell r="A163" t="str">
            <v>020</v>
          </cell>
        </row>
        <row r="164">
          <cell r="A164" t="str">
            <v>MGO</v>
          </cell>
        </row>
        <row r="165">
          <cell r="A165" t="str">
            <v>021</v>
          </cell>
        </row>
        <row r="166">
          <cell r="A166" t="str">
            <v xml:space="preserve">MH </v>
          </cell>
        </row>
        <row r="167">
          <cell r="A167" t="str">
            <v>MHO</v>
          </cell>
        </row>
        <row r="168">
          <cell r="A168" t="str">
            <v xml:space="preserve">MI </v>
          </cell>
        </row>
        <row r="169">
          <cell r="A169" t="str">
            <v>MI2</v>
          </cell>
        </row>
        <row r="170">
          <cell r="A170" t="str">
            <v>MIA</v>
          </cell>
        </row>
        <row r="171">
          <cell r="A171" t="str">
            <v xml:space="preserve">µM </v>
          </cell>
        </row>
        <row r="172">
          <cell r="A172" t="str">
            <v>MIN</v>
          </cell>
        </row>
        <row r="173">
          <cell r="A173" t="str">
            <v>MIS</v>
          </cell>
        </row>
        <row r="174">
          <cell r="A174" t="str">
            <v>MIV</v>
          </cell>
        </row>
        <row r="175">
          <cell r="A175" t="str">
            <v xml:space="preserve">ML </v>
          </cell>
        </row>
        <row r="176">
          <cell r="A176" t="str">
            <v>MMS</v>
          </cell>
        </row>
        <row r="177">
          <cell r="A177" t="str">
            <v>MLW</v>
          </cell>
        </row>
        <row r="178">
          <cell r="A178" t="str">
            <v xml:space="preserve">MM </v>
          </cell>
        </row>
        <row r="179">
          <cell r="A179" t="str">
            <v>MM2</v>
          </cell>
        </row>
        <row r="180">
          <cell r="A180" t="str">
            <v>MMM</v>
          </cell>
        </row>
        <row r="181">
          <cell r="A181" t="str">
            <v>MM3</v>
          </cell>
        </row>
        <row r="182">
          <cell r="A182" t="str">
            <v>MNM</v>
          </cell>
        </row>
        <row r="183">
          <cell r="A183" t="str">
            <v>MOD</v>
          </cell>
        </row>
        <row r="184">
          <cell r="A184" t="str">
            <v>MES</v>
          </cell>
        </row>
        <row r="185">
          <cell r="A185" t="str">
            <v>MLG</v>
          </cell>
        </row>
        <row r="186">
          <cell r="A186" t="str">
            <v>MPH</v>
          </cell>
        </row>
        <row r="187">
          <cell r="A187" t="str">
            <v>034</v>
          </cell>
        </row>
        <row r="188">
          <cell r="A188" t="str">
            <v>M3/</v>
          </cell>
        </row>
        <row r="189">
          <cell r="A189" t="str">
            <v xml:space="preserve">MS </v>
          </cell>
        </row>
        <row r="190">
          <cell r="A190" t="str">
            <v>MS2</v>
          </cell>
        </row>
        <row r="191">
          <cell r="A191" t="str">
            <v>MLS</v>
          </cell>
        </row>
        <row r="192">
          <cell r="A192" t="str">
            <v>MTH</v>
          </cell>
        </row>
        <row r="193">
          <cell r="A193" t="str">
            <v>MTL</v>
          </cell>
        </row>
        <row r="194">
          <cell r="A194" t="str">
            <v>M/H</v>
          </cell>
        </row>
        <row r="195">
          <cell r="A195" t="str">
            <v>MVA</v>
          </cell>
        </row>
        <row r="196">
          <cell r="A196" t="str">
            <v>MWH</v>
          </cell>
        </row>
        <row r="197">
          <cell r="A197" t="str">
            <v>N3H</v>
          </cell>
        </row>
        <row r="198">
          <cell r="A198" t="str">
            <v>NAM</v>
          </cell>
        </row>
        <row r="199">
          <cell r="A199" t="str">
            <v>N/M</v>
          </cell>
        </row>
        <row r="200">
          <cell r="A200" t="str">
            <v>NPD</v>
          </cell>
        </row>
        <row r="201">
          <cell r="A201" t="str">
            <v xml:space="preserve">NS </v>
          </cell>
        </row>
        <row r="202">
          <cell r="A202" t="str">
            <v>OKM</v>
          </cell>
        </row>
        <row r="203">
          <cell r="A203" t="str">
            <v xml:space="preserve">OZ </v>
          </cell>
        </row>
        <row r="204">
          <cell r="A204" t="str">
            <v>OZF</v>
          </cell>
        </row>
        <row r="205">
          <cell r="A205" t="str">
            <v>OZT</v>
          </cell>
        </row>
        <row r="206">
          <cell r="A206" t="str">
            <v xml:space="preserve">P  </v>
          </cell>
        </row>
        <row r="207">
          <cell r="A207" t="str">
            <v>PAA</v>
          </cell>
        </row>
        <row r="208">
          <cell r="A208" t="str">
            <v>PAG</v>
          </cell>
        </row>
        <row r="209">
          <cell r="A209" t="str">
            <v>BTO</v>
          </cell>
        </row>
        <row r="210">
          <cell r="A210" t="str">
            <v>PAL</v>
          </cell>
        </row>
        <row r="211">
          <cell r="A211" t="str">
            <v>PAN</v>
          </cell>
        </row>
        <row r="212">
          <cell r="A212" t="str">
            <v>PAS</v>
          </cell>
        </row>
        <row r="213">
          <cell r="A213" t="str">
            <v xml:space="preserve">PF </v>
          </cell>
        </row>
        <row r="214">
          <cell r="A214" t="str">
            <v>PIC</v>
          </cell>
        </row>
        <row r="215">
          <cell r="A215" t="str">
            <v>PIE</v>
          </cell>
        </row>
        <row r="216">
          <cell r="A216" t="str">
            <v>PM3</v>
          </cell>
        </row>
        <row r="217">
          <cell r="A217" t="str">
            <v>PMI</v>
          </cell>
        </row>
        <row r="218">
          <cell r="A218" t="str">
            <v>POL</v>
          </cell>
        </row>
        <row r="219">
          <cell r="A219" t="str">
            <v>038</v>
          </cell>
        </row>
        <row r="220">
          <cell r="A220" t="str">
            <v>PPM</v>
          </cell>
        </row>
        <row r="221">
          <cell r="A221" t="str">
            <v>039</v>
          </cell>
        </row>
        <row r="222">
          <cell r="A222" t="str">
            <v>PRS</v>
          </cell>
        </row>
        <row r="223">
          <cell r="A223" t="str">
            <v xml:space="preserve">PS </v>
          </cell>
        </row>
        <row r="224">
          <cell r="A224" t="str">
            <v>PSI</v>
          </cell>
        </row>
        <row r="225">
          <cell r="A225" t="str">
            <v xml:space="preserve">PT </v>
          </cell>
        </row>
        <row r="226">
          <cell r="A226" t="str">
            <v>PXB</v>
          </cell>
        </row>
        <row r="227">
          <cell r="A227" t="str">
            <v>PXF</v>
          </cell>
        </row>
        <row r="228">
          <cell r="A228" t="str">
            <v>PXG</v>
          </cell>
        </row>
        <row r="229">
          <cell r="A229" t="str">
            <v>PXK</v>
          </cell>
        </row>
        <row r="230">
          <cell r="A230" t="str">
            <v>PXL</v>
          </cell>
        </row>
        <row r="231">
          <cell r="A231" t="str">
            <v>PXM</v>
          </cell>
        </row>
        <row r="232">
          <cell r="A232" t="str">
            <v>PXN</v>
          </cell>
        </row>
        <row r="233">
          <cell r="A233" t="str">
            <v>PXT</v>
          </cell>
        </row>
        <row r="234">
          <cell r="A234" t="str">
            <v>PXU</v>
          </cell>
        </row>
        <row r="235">
          <cell r="A235" t="str">
            <v>PZO</v>
          </cell>
        </row>
        <row r="236">
          <cell r="A236" t="str">
            <v>CTO</v>
          </cell>
        </row>
        <row r="237">
          <cell r="A237" t="str">
            <v>RHO</v>
          </cell>
        </row>
        <row r="238">
          <cell r="A238" t="str">
            <v>ROL</v>
          </cell>
        </row>
        <row r="239">
          <cell r="A239" t="str">
            <v>RPM</v>
          </cell>
        </row>
        <row r="240">
          <cell r="A240" t="str">
            <v>SEE</v>
          </cell>
        </row>
        <row r="241">
          <cell r="A241" t="str">
            <v xml:space="preserve">SK </v>
          </cell>
        </row>
        <row r="242">
          <cell r="A242" t="str">
            <v>SRV</v>
          </cell>
        </row>
        <row r="243">
          <cell r="A243" t="str">
            <v>PZA</v>
          </cell>
        </row>
        <row r="244">
          <cell r="A244" t="str">
            <v>HRA</v>
          </cell>
        </row>
        <row r="245">
          <cell r="A245" t="str">
            <v>STE</v>
          </cell>
        </row>
        <row r="246">
          <cell r="A246" t="str">
            <v>SVD</v>
          </cell>
        </row>
        <row r="247">
          <cell r="A247" t="str">
            <v>T/K</v>
          </cell>
        </row>
        <row r="248">
          <cell r="A248" t="str">
            <v>DIA</v>
          </cell>
        </row>
        <row r="249">
          <cell r="A249" t="str">
            <v xml:space="preserve">TS </v>
          </cell>
        </row>
        <row r="250">
          <cell r="A250" t="str">
            <v xml:space="preserve">TK </v>
          </cell>
        </row>
        <row r="251">
          <cell r="A251" t="str">
            <v xml:space="preserve">TM </v>
          </cell>
        </row>
        <row r="252">
          <cell r="A252" t="str">
            <v xml:space="preserve">T  </v>
          </cell>
        </row>
        <row r="253">
          <cell r="A253" t="str">
            <v>TON</v>
          </cell>
        </row>
        <row r="254">
          <cell r="A254" t="str">
            <v>TOT</v>
          </cell>
        </row>
        <row r="255">
          <cell r="A255" t="str">
            <v xml:space="preserve">U  </v>
          </cell>
        </row>
        <row r="256">
          <cell r="A256" t="str">
            <v>048</v>
          </cell>
        </row>
        <row r="257">
          <cell r="A257" t="str">
            <v>049</v>
          </cell>
        </row>
        <row r="258">
          <cell r="A258" t="str">
            <v xml:space="preserve">UN </v>
          </cell>
        </row>
        <row r="259">
          <cell r="A259" t="str">
            <v>UNI</v>
          </cell>
        </row>
        <row r="260">
          <cell r="A260" t="str">
            <v>USD</v>
          </cell>
        </row>
        <row r="261">
          <cell r="A261" t="str">
            <v>USV</v>
          </cell>
        </row>
        <row r="262">
          <cell r="A262" t="str">
            <v>MSC</v>
          </cell>
        </row>
        <row r="263">
          <cell r="A263" t="str">
            <v>MLF</v>
          </cell>
        </row>
        <row r="264">
          <cell r="A264" t="str">
            <v xml:space="preserve">VA </v>
          </cell>
        </row>
        <row r="265">
          <cell r="A265" t="str">
            <v>VAC</v>
          </cell>
        </row>
        <row r="266">
          <cell r="A266" t="str">
            <v>VAL</v>
          </cell>
        </row>
        <row r="267">
          <cell r="A267" t="str">
            <v>VCC</v>
          </cell>
        </row>
        <row r="268">
          <cell r="A268" t="str">
            <v>VDC</v>
          </cell>
        </row>
        <row r="269">
          <cell r="A269" t="str">
            <v>VIS</v>
          </cell>
        </row>
        <row r="270">
          <cell r="A270" t="str">
            <v>VJE</v>
          </cell>
        </row>
        <row r="271">
          <cell r="A271" t="str">
            <v>SEM</v>
          </cell>
        </row>
        <row r="272">
          <cell r="A272" t="str">
            <v xml:space="preserve">YD </v>
          </cell>
        </row>
        <row r="273">
          <cell r="A273" t="str">
            <v>YD2</v>
          </cell>
        </row>
        <row r="274">
          <cell r="A274" t="str">
            <v>YD3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 WKº"/>
      <sheetName val="Leasing"/>
      <sheetName val="DATOS"/>
      <sheetName val="RECURSOS VOLCAN"/>
      <sheetName val="DISTRIBUIDOR"/>
      <sheetName val="P. ECONOMICA"/>
      <sheetName val="ESTRUCTURA FINAL"/>
      <sheetName val="I.-Equip-Vehiculo"/>
      <sheetName val="II.-Planilla"/>
      <sheetName val="III.-Herramientas y útiles"/>
      <sheetName val="IV.-Uniformes"/>
      <sheetName val="V.-Seguros, Otros"/>
      <sheetName val="VI.-Alojamiento y alimentación"/>
      <sheetName val="VII.-Insumos"/>
      <sheetName val="Resumen"/>
      <sheetName val="1. Mano de Obra"/>
      <sheetName val="2. EPP's Personal"/>
      <sheetName val="3. Examenes medicos personal"/>
      <sheetName val="4. Transporte Personal"/>
      <sheetName val="5. Equipos"/>
      <sheetName val="6. Materiales y consumibles"/>
      <sheetName val="7. Polizas y Carta Fianza"/>
      <sheetName val="8. Otros gastos"/>
      <sheetName val="9. Gastos Adm y Utilida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62">
          <cell r="E162">
            <v>0</v>
          </cell>
        </row>
      </sheetData>
      <sheetData sheetId="8"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Z7">
            <v>0</v>
          </cell>
          <cell r="AA7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Z25">
            <v>0</v>
          </cell>
          <cell r="AA25">
            <v>0</v>
          </cell>
        </row>
      </sheetData>
      <sheetData sheetId="9">
        <row r="79">
          <cell r="F79">
            <v>6114.9722222222226</v>
          </cell>
        </row>
      </sheetData>
      <sheetData sheetId="10">
        <row r="48">
          <cell r="B48">
            <v>1088.4936688592138</v>
          </cell>
        </row>
      </sheetData>
      <sheetData sheetId="11">
        <row r="19">
          <cell r="E19">
            <v>361</v>
          </cell>
        </row>
      </sheetData>
      <sheetData sheetId="12">
        <row r="20">
          <cell r="F20">
            <v>915</v>
          </cell>
        </row>
      </sheetData>
      <sheetData sheetId="13">
        <row r="37">
          <cell r="G37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view="pageBreakPreview" topLeftCell="A15" zoomScale="60" zoomScaleNormal="85" workbookViewId="0">
      <selection activeCell="L25" sqref="L25"/>
    </sheetView>
  </sheetViews>
  <sheetFormatPr baseColWidth="10" defaultColWidth="11.453125" defaultRowHeight="13"/>
  <cols>
    <col min="1" max="1" width="10.54296875" style="689" customWidth="1"/>
    <col min="2" max="2" width="10.90625" style="689" customWidth="1"/>
    <col min="3" max="3" width="14.36328125" style="689" customWidth="1"/>
    <col min="4" max="4" width="13.36328125" style="689" hidden="1" customWidth="1"/>
    <col min="5" max="5" width="22.453125" style="689" customWidth="1"/>
    <col min="6" max="6" width="17.54296875" style="689" customWidth="1"/>
    <col min="7" max="7" width="23.08984375" style="689" customWidth="1"/>
    <col min="8" max="8" width="12.453125" style="689" customWidth="1"/>
    <col min="9" max="9" width="11.6328125" style="689" hidden="1" customWidth="1"/>
    <col min="10" max="10" width="13" style="689" hidden="1" customWidth="1"/>
    <col min="11" max="11" width="17.36328125" style="689" customWidth="1"/>
    <col min="12" max="12" width="32.36328125" style="689" customWidth="1"/>
    <col min="13" max="16384" width="11.453125" style="689"/>
  </cols>
  <sheetData>
    <row r="1" spans="1:12" ht="37.5" customHeight="1">
      <c r="A1" s="706"/>
      <c r="B1" s="707"/>
      <c r="C1" s="707"/>
      <c r="D1" s="708"/>
      <c r="E1" s="712" t="s">
        <v>275</v>
      </c>
      <c r="F1" s="713"/>
      <c r="G1" s="713"/>
      <c r="H1" s="713"/>
      <c r="I1" s="713"/>
      <c r="J1" s="714"/>
      <c r="K1" s="721"/>
      <c r="L1" s="722"/>
    </row>
    <row r="2" spans="1:12" ht="37.5" customHeight="1">
      <c r="A2" s="709"/>
      <c r="B2" s="710"/>
      <c r="C2" s="710"/>
      <c r="D2" s="711"/>
      <c r="E2" s="715"/>
      <c r="F2" s="716"/>
      <c r="G2" s="716"/>
      <c r="H2" s="716"/>
      <c r="I2" s="716"/>
      <c r="J2" s="717"/>
      <c r="K2" s="723"/>
      <c r="L2" s="724"/>
    </row>
    <row r="3" spans="1:12" ht="15.75" customHeight="1">
      <c r="A3" s="709"/>
      <c r="B3" s="710"/>
      <c r="C3" s="710"/>
      <c r="D3" s="711"/>
      <c r="E3" s="715"/>
      <c r="F3" s="716"/>
      <c r="G3" s="716"/>
      <c r="H3" s="716"/>
      <c r="I3" s="716"/>
      <c r="J3" s="717"/>
      <c r="K3" s="725" t="s">
        <v>276</v>
      </c>
      <c r="L3" s="726"/>
    </row>
    <row r="4" spans="1:12" ht="15.75" customHeight="1">
      <c r="A4" s="709"/>
      <c r="B4" s="710"/>
      <c r="C4" s="710"/>
      <c r="D4" s="711"/>
      <c r="E4" s="715"/>
      <c r="F4" s="716"/>
      <c r="G4" s="716"/>
      <c r="H4" s="716"/>
      <c r="I4" s="716"/>
      <c r="J4" s="717"/>
      <c r="K4" s="727" t="s">
        <v>277</v>
      </c>
      <c r="L4" s="729"/>
    </row>
    <row r="5" spans="1:12" ht="15.75" customHeight="1">
      <c r="A5" s="731" t="s">
        <v>278</v>
      </c>
      <c r="B5" s="732"/>
      <c r="C5" s="732"/>
      <c r="D5" s="733"/>
      <c r="E5" s="715"/>
      <c r="F5" s="716"/>
      <c r="G5" s="716"/>
      <c r="H5" s="716"/>
      <c r="I5" s="716"/>
      <c r="J5" s="717"/>
      <c r="K5" s="728"/>
      <c r="L5" s="730"/>
    </row>
    <row r="6" spans="1:12" ht="12" customHeight="1" thickBot="1">
      <c r="A6" s="734" t="s">
        <v>279</v>
      </c>
      <c r="B6" s="735"/>
      <c r="C6" s="735"/>
      <c r="D6" s="736"/>
      <c r="E6" s="718"/>
      <c r="F6" s="719"/>
      <c r="G6" s="719"/>
      <c r="H6" s="719"/>
      <c r="I6" s="719"/>
      <c r="J6" s="720"/>
      <c r="K6" s="618"/>
      <c r="L6" s="619"/>
    </row>
    <row r="7" spans="1:12" s="691" customFormat="1" ht="14">
      <c r="A7" s="738" t="s">
        <v>280</v>
      </c>
      <c r="B7" s="739"/>
      <c r="C7" s="739"/>
      <c r="D7" s="621"/>
      <c r="E7" s="621"/>
      <c r="F7" s="621"/>
      <c r="G7" s="621"/>
      <c r="H7" s="621"/>
      <c r="I7" s="621"/>
      <c r="J7" s="621"/>
      <c r="K7" s="622"/>
      <c r="L7" s="623"/>
    </row>
    <row r="8" spans="1:12" s="692" customFormat="1" ht="16.5" customHeight="1">
      <c r="A8" s="740" t="s">
        <v>281</v>
      </c>
      <c r="B8" s="741"/>
      <c r="C8" s="741"/>
      <c r="D8" s="742"/>
      <c r="E8" s="742"/>
      <c r="F8" s="742"/>
      <c r="G8" s="742"/>
      <c r="H8" s="742"/>
      <c r="I8" s="742"/>
      <c r="J8" s="742"/>
      <c r="K8" s="624"/>
      <c r="L8" s="625"/>
    </row>
    <row r="9" spans="1:12" s="692" customFormat="1" ht="16.5" customHeight="1">
      <c r="A9" s="740" t="s">
        <v>282</v>
      </c>
      <c r="B9" s="741"/>
      <c r="C9" s="741"/>
      <c r="D9" s="742"/>
      <c r="E9" s="742"/>
      <c r="F9" s="742"/>
      <c r="G9" s="742"/>
      <c r="H9" s="742"/>
      <c r="I9" s="742"/>
      <c r="J9" s="742"/>
      <c r="K9" s="624"/>
      <c r="L9" s="625"/>
    </row>
    <row r="10" spans="1:12" s="692" customFormat="1" ht="16.5" customHeight="1">
      <c r="A10" s="740" t="s">
        <v>283</v>
      </c>
      <c r="B10" s="741"/>
      <c r="C10" s="741"/>
      <c r="D10" s="742"/>
      <c r="E10" s="742"/>
      <c r="F10" s="742"/>
      <c r="G10" s="742"/>
      <c r="H10" s="742"/>
      <c r="I10" s="742"/>
      <c r="J10" s="742"/>
      <c r="K10" s="624"/>
      <c r="L10" s="625"/>
    </row>
    <row r="11" spans="1:12" s="692" customFormat="1" ht="16.5" customHeight="1">
      <c r="A11" s="740" t="s">
        <v>284</v>
      </c>
      <c r="B11" s="741"/>
      <c r="C11" s="741"/>
      <c r="D11" s="742"/>
      <c r="E11" s="742"/>
      <c r="F11" s="742"/>
      <c r="G11" s="742"/>
      <c r="H11" s="742"/>
      <c r="I11" s="742"/>
      <c r="J11" s="742"/>
      <c r="K11" s="624"/>
      <c r="L11" s="625"/>
    </row>
    <row r="12" spans="1:12" ht="37.5" customHeight="1" thickBot="1">
      <c r="A12" s="626"/>
      <c r="B12" s="627"/>
      <c r="C12" s="627"/>
      <c r="D12" s="627"/>
      <c r="E12" s="627"/>
      <c r="F12" s="627"/>
      <c r="G12" s="627"/>
      <c r="H12" s="627"/>
      <c r="I12" s="627"/>
      <c r="J12" s="629"/>
      <c r="K12" s="629" t="s">
        <v>285</v>
      </c>
      <c r="L12" s="630"/>
    </row>
    <row r="13" spans="1:12" ht="40.25" customHeight="1" thickBot="1">
      <c r="A13" s="631" t="s">
        <v>286</v>
      </c>
      <c r="B13" s="632" t="s">
        <v>287</v>
      </c>
      <c r="C13" s="632" t="s">
        <v>0</v>
      </c>
      <c r="D13" s="632"/>
      <c r="E13" s="743" t="s">
        <v>1</v>
      </c>
      <c r="F13" s="743"/>
      <c r="G13" s="743"/>
      <c r="H13" s="743"/>
      <c r="I13" s="743"/>
      <c r="J13" s="743"/>
      <c r="K13" s="633" t="s">
        <v>288</v>
      </c>
      <c r="L13" s="634" t="s">
        <v>289</v>
      </c>
    </row>
    <row r="14" spans="1:12" ht="27" customHeight="1">
      <c r="A14" s="744" t="s">
        <v>290</v>
      </c>
      <c r="B14" s="745"/>
      <c r="C14" s="745"/>
      <c r="D14" s="745"/>
      <c r="E14" s="745"/>
      <c r="F14" s="745"/>
      <c r="G14" s="745"/>
      <c r="H14" s="745"/>
      <c r="I14" s="745"/>
      <c r="J14" s="745"/>
      <c r="K14" s="745"/>
      <c r="L14" s="746"/>
    </row>
    <row r="15" spans="1:12" s="650" customFormat="1" ht="30" customHeight="1">
      <c r="A15" s="693">
        <v>1</v>
      </c>
      <c r="B15" s="636"/>
      <c r="C15" s="637"/>
      <c r="D15" s="638"/>
      <c r="E15" s="747" t="s">
        <v>291</v>
      </c>
      <c r="F15" s="747"/>
      <c r="G15" s="747"/>
      <c r="H15" s="747"/>
      <c r="I15" s="747"/>
      <c r="J15" s="747"/>
      <c r="K15" s="639"/>
      <c r="L15" s="640"/>
    </row>
    <row r="16" spans="1:12" s="650" customFormat="1" ht="30" customHeight="1">
      <c r="A16" s="694">
        <v>1.1000000000000001</v>
      </c>
      <c r="B16" s="642" t="s">
        <v>292</v>
      </c>
      <c r="C16" s="695">
        <v>11.62308</v>
      </c>
      <c r="D16" s="644"/>
      <c r="E16" s="737" t="s">
        <v>318</v>
      </c>
      <c r="F16" s="737"/>
      <c r="G16" s="737"/>
      <c r="H16" s="737"/>
      <c r="I16" s="737"/>
      <c r="J16" s="737"/>
      <c r="K16" s="645">
        <f>+DETALLADO!K16</f>
        <v>2080</v>
      </c>
      <c r="L16" s="656">
        <f>+K16*C16</f>
        <v>24176.006399999998</v>
      </c>
    </row>
    <row r="17" spans="1:12" s="650" customFormat="1" ht="30" customHeight="1">
      <c r="A17" s="694">
        <v>1.2</v>
      </c>
      <c r="B17" s="642" t="s">
        <v>293</v>
      </c>
      <c r="C17" s="696">
        <v>104.2308</v>
      </c>
      <c r="D17" s="644"/>
      <c r="E17" s="737" t="s">
        <v>294</v>
      </c>
      <c r="F17" s="737"/>
      <c r="G17" s="737"/>
      <c r="H17" s="737"/>
      <c r="I17" s="737"/>
      <c r="J17" s="737"/>
      <c r="K17" s="645">
        <v>93</v>
      </c>
      <c r="L17" s="656">
        <f>+K17*C17</f>
        <v>9693.4644000000008</v>
      </c>
    </row>
    <row r="18" spans="1:12" s="650" customFormat="1" ht="30" customHeight="1">
      <c r="A18" s="694">
        <v>1.3</v>
      </c>
      <c r="B18" s="642" t="s">
        <v>293</v>
      </c>
      <c r="C18" s="697">
        <v>12</v>
      </c>
      <c r="D18" s="644"/>
      <c r="E18" s="737" t="s">
        <v>319</v>
      </c>
      <c r="F18" s="737"/>
      <c r="G18" s="737"/>
      <c r="H18" s="737"/>
      <c r="I18" s="737"/>
      <c r="J18" s="737"/>
      <c r="K18" s="645">
        <v>210</v>
      </c>
      <c r="L18" s="656">
        <f>-+K18*C18</f>
        <v>-2520</v>
      </c>
    </row>
    <row r="19" spans="1:12" s="650" customFormat="1" ht="30" customHeight="1">
      <c r="A19" s="693">
        <v>2</v>
      </c>
      <c r="B19" s="636"/>
      <c r="C19" s="637"/>
      <c r="D19" s="638"/>
      <c r="E19" s="747" t="s">
        <v>296</v>
      </c>
      <c r="F19" s="747"/>
      <c r="G19" s="747"/>
      <c r="H19" s="747"/>
      <c r="I19" s="747"/>
      <c r="J19" s="747"/>
      <c r="K19" s="639"/>
      <c r="L19" s="640"/>
    </row>
    <row r="20" spans="1:12" s="650" customFormat="1" ht="30" customHeight="1">
      <c r="A20" s="694">
        <v>2.1</v>
      </c>
      <c r="B20" s="642" t="s">
        <v>292</v>
      </c>
      <c r="C20" s="695">
        <v>10.85</v>
      </c>
      <c r="D20" s="644"/>
      <c r="E20" s="737" t="s">
        <v>320</v>
      </c>
      <c r="F20" s="737"/>
      <c r="G20" s="737"/>
      <c r="H20" s="737"/>
      <c r="I20" s="737"/>
      <c r="J20" s="737"/>
      <c r="K20" s="645">
        <f>+DETALLADO!K20</f>
        <v>2230</v>
      </c>
      <c r="L20" s="656">
        <f t="shared" ref="L20:L21" si="0">+K20*C20</f>
        <v>24195.5</v>
      </c>
    </row>
    <row r="21" spans="1:12" s="650" customFormat="1" ht="30" customHeight="1">
      <c r="A21" s="694">
        <v>2.2000000000000002</v>
      </c>
      <c r="B21" s="642" t="s">
        <v>293</v>
      </c>
      <c r="C21" s="695">
        <v>10.85</v>
      </c>
      <c r="D21" s="644"/>
      <c r="E21" s="737" t="s">
        <v>294</v>
      </c>
      <c r="F21" s="737"/>
      <c r="G21" s="737"/>
      <c r="H21" s="737"/>
      <c r="I21" s="737"/>
      <c r="J21" s="737"/>
      <c r="K21" s="645">
        <v>400</v>
      </c>
      <c r="L21" s="656">
        <f t="shared" si="0"/>
        <v>4340</v>
      </c>
    </row>
    <row r="22" spans="1:12" s="650" customFormat="1" ht="30" customHeight="1">
      <c r="A22" s="694">
        <v>2.2999999999999998</v>
      </c>
      <c r="B22" s="642" t="s">
        <v>298</v>
      </c>
      <c r="C22" s="697">
        <v>5600</v>
      </c>
      <c r="D22" s="644"/>
      <c r="E22" s="737" t="s">
        <v>321</v>
      </c>
      <c r="F22" s="737"/>
      <c r="G22" s="737"/>
      <c r="H22" s="737"/>
      <c r="I22" s="737"/>
      <c r="J22" s="737"/>
      <c r="K22" s="645">
        <v>1.63</v>
      </c>
      <c r="L22" s="656">
        <f>-+K22*C22</f>
        <v>-9128</v>
      </c>
    </row>
    <row r="23" spans="1:12" s="650" customFormat="1" ht="30" customHeight="1">
      <c r="A23" s="693">
        <v>3</v>
      </c>
      <c r="B23" s="636"/>
      <c r="C23" s="637"/>
      <c r="D23" s="638"/>
      <c r="E23" s="747" t="s">
        <v>300</v>
      </c>
      <c r="F23" s="747"/>
      <c r="G23" s="747"/>
      <c r="H23" s="747"/>
      <c r="I23" s="747"/>
      <c r="J23" s="747"/>
      <c r="K23" s="639"/>
      <c r="L23" s="640"/>
    </row>
    <row r="24" spans="1:12" s="650" customFormat="1" ht="30" customHeight="1">
      <c r="A24" s="694">
        <v>3.1</v>
      </c>
      <c r="B24" s="642" t="s">
        <v>301</v>
      </c>
      <c r="C24" s="697">
        <v>12</v>
      </c>
      <c r="D24" s="644"/>
      <c r="E24" s="737" t="s">
        <v>302</v>
      </c>
      <c r="F24" s="737"/>
      <c r="G24" s="737"/>
      <c r="H24" s="737"/>
      <c r="I24" s="737"/>
      <c r="J24" s="737"/>
      <c r="K24" s="645">
        <f>DETALLADO!K24</f>
        <v>16834.884459764769</v>
      </c>
      <c r="L24" s="656">
        <f>+K24*C24</f>
        <v>202018.61351717723</v>
      </c>
    </row>
    <row r="25" spans="1:12" s="650" customFormat="1" ht="30" customHeight="1">
      <c r="A25" s="749" t="s">
        <v>322</v>
      </c>
      <c r="B25" s="750"/>
      <c r="C25" s="750"/>
      <c r="D25" s="750"/>
      <c r="E25" s="750"/>
      <c r="F25" s="750"/>
      <c r="G25" s="750"/>
      <c r="H25" s="750"/>
      <c r="I25" s="750"/>
      <c r="J25" s="750"/>
      <c r="K25" s="751"/>
      <c r="L25" s="657">
        <f>SUM(L15:L24)</f>
        <v>252775.58431717724</v>
      </c>
    </row>
    <row r="26" spans="1:12" s="650" customFormat="1" ht="30" customHeight="1">
      <c r="A26" s="698"/>
      <c r="B26" s="642"/>
      <c r="C26" s="648"/>
      <c r="D26" s="699"/>
      <c r="E26" s="752" t="s">
        <v>308</v>
      </c>
      <c r="F26" s="753"/>
      <c r="G26" s="753"/>
      <c r="H26" s="753"/>
      <c r="I26" s="753"/>
      <c r="J26" s="754"/>
      <c r="K26" s="700">
        <v>0.18</v>
      </c>
      <c r="L26" s="646">
        <f>+K26*L25</f>
        <v>45499.6051770919</v>
      </c>
    </row>
    <row r="27" spans="1:12" s="650" customFormat="1" ht="30" customHeight="1" thickBot="1">
      <c r="A27" s="749" t="s">
        <v>2</v>
      </c>
      <c r="B27" s="750"/>
      <c r="C27" s="750"/>
      <c r="D27" s="750"/>
      <c r="E27" s="750"/>
      <c r="F27" s="750"/>
      <c r="G27" s="750"/>
      <c r="H27" s="750"/>
      <c r="I27" s="750"/>
      <c r="J27" s="750"/>
      <c r="K27" s="751"/>
      <c r="L27" s="701">
        <f>+L26+L25</f>
        <v>298275.18949426914</v>
      </c>
    </row>
    <row r="28" spans="1:12" ht="14">
      <c r="A28" s="667"/>
      <c r="B28" s="668"/>
      <c r="C28" s="668"/>
      <c r="D28" s="668"/>
      <c r="E28" s="670"/>
      <c r="F28" s="670"/>
      <c r="G28" s="670"/>
      <c r="H28" s="670"/>
      <c r="I28" s="671"/>
      <c r="J28" s="671"/>
      <c r="K28" s="669"/>
      <c r="L28" s="672"/>
    </row>
    <row r="29" spans="1:12" ht="18" customHeight="1" thickBot="1">
      <c r="A29" s="673"/>
      <c r="B29" s="674"/>
      <c r="C29" s="674"/>
      <c r="D29" s="674"/>
      <c r="E29" s="748" t="s">
        <v>310</v>
      </c>
      <c r="F29" s="748"/>
      <c r="G29" s="627"/>
      <c r="H29" s="627"/>
      <c r="I29" s="627"/>
      <c r="J29" s="627"/>
      <c r="K29" s="627"/>
      <c r="L29" s="676"/>
    </row>
    <row r="30" spans="1:12" ht="32.25" customHeight="1" thickBot="1">
      <c r="A30" s="673"/>
      <c r="B30" s="674"/>
      <c r="C30" s="674"/>
      <c r="D30" s="674"/>
      <c r="E30" s="755" t="s">
        <v>1</v>
      </c>
      <c r="F30" s="756"/>
      <c r="G30" s="757"/>
      <c r="H30" s="755" t="s">
        <v>323</v>
      </c>
      <c r="I30" s="756"/>
      <c r="J30" s="756"/>
      <c r="K30" s="756"/>
      <c r="L30" s="757"/>
    </row>
    <row r="31" spans="1:12" s="702" customFormat="1" ht="23.25" customHeight="1">
      <c r="A31" s="677"/>
      <c r="B31" s="678"/>
      <c r="C31" s="678"/>
      <c r="D31" s="678"/>
      <c r="E31" s="758" t="s">
        <v>312</v>
      </c>
      <c r="F31" s="759"/>
      <c r="G31" s="760"/>
      <c r="H31" s="761" t="s">
        <v>324</v>
      </c>
      <c r="I31" s="762"/>
      <c r="J31" s="762"/>
      <c r="K31" s="762"/>
      <c r="L31" s="763"/>
    </row>
    <row r="32" spans="1:12" s="702" customFormat="1" ht="23.25" customHeight="1">
      <c r="A32" s="677"/>
      <c r="B32" s="678"/>
      <c r="C32" s="678"/>
      <c r="D32" s="678"/>
      <c r="E32" s="764" t="s">
        <v>313</v>
      </c>
      <c r="F32" s="765"/>
      <c r="G32" s="766"/>
      <c r="H32" s="764" t="s">
        <v>325</v>
      </c>
      <c r="I32" s="765"/>
      <c r="J32" s="765"/>
      <c r="K32" s="765"/>
      <c r="L32" s="766"/>
    </row>
    <row r="33" spans="1:12" s="702" customFormat="1" ht="23.25" customHeight="1">
      <c r="A33" s="677"/>
      <c r="B33" s="680"/>
      <c r="C33" s="680"/>
      <c r="D33" s="680"/>
      <c r="E33" s="764" t="s">
        <v>314</v>
      </c>
      <c r="F33" s="765"/>
      <c r="G33" s="766"/>
      <c r="H33" s="764" t="s">
        <v>326</v>
      </c>
      <c r="I33" s="765"/>
      <c r="J33" s="765"/>
      <c r="K33" s="765"/>
      <c r="L33" s="766"/>
    </row>
    <row r="34" spans="1:12" s="702" customFormat="1" ht="23.25" customHeight="1">
      <c r="A34" s="677"/>
      <c r="B34" s="680"/>
      <c r="C34" s="680"/>
      <c r="D34" s="680"/>
      <c r="E34" s="770" t="s">
        <v>315</v>
      </c>
      <c r="F34" s="765"/>
      <c r="G34" s="766"/>
      <c r="H34" s="764" t="s">
        <v>327</v>
      </c>
      <c r="I34" s="765"/>
      <c r="J34" s="765"/>
      <c r="K34" s="765"/>
      <c r="L34" s="766"/>
    </row>
    <row r="35" spans="1:12" s="702" customFormat="1" ht="23.25" customHeight="1">
      <c r="A35" s="677"/>
      <c r="B35" s="680"/>
      <c r="C35" s="680"/>
      <c r="D35" s="680"/>
      <c r="E35" s="764" t="s">
        <v>316</v>
      </c>
      <c r="F35" s="765"/>
      <c r="G35" s="766"/>
      <c r="H35" s="764" t="s">
        <v>328</v>
      </c>
      <c r="I35" s="765"/>
      <c r="J35" s="765"/>
      <c r="K35" s="765"/>
      <c r="L35" s="766"/>
    </row>
    <row r="36" spans="1:12" s="702" customFormat="1" ht="23.25" customHeight="1" thickBot="1">
      <c r="A36" s="677"/>
      <c r="B36" s="680"/>
      <c r="C36" s="680"/>
      <c r="D36" s="680"/>
      <c r="E36" s="767" t="s">
        <v>317</v>
      </c>
      <c r="F36" s="768"/>
      <c r="G36" s="769"/>
      <c r="H36" s="764" t="s">
        <v>328</v>
      </c>
      <c r="I36" s="765"/>
      <c r="J36" s="765"/>
      <c r="K36" s="765"/>
      <c r="L36" s="766"/>
    </row>
    <row r="37" spans="1:12" ht="13.5" thickBot="1">
      <c r="A37" s="681"/>
      <c r="B37" s="682"/>
      <c r="C37" s="682"/>
      <c r="D37" s="682"/>
      <c r="E37" s="684"/>
      <c r="F37" s="684"/>
      <c r="G37" s="684"/>
      <c r="H37" s="685"/>
      <c r="I37" s="685"/>
      <c r="J37" s="685"/>
      <c r="K37" s="684"/>
      <c r="L37" s="619"/>
    </row>
    <row r="38" spans="1:12">
      <c r="A38" s="686"/>
      <c r="B38" s="687"/>
      <c r="C38" s="687"/>
      <c r="D38" s="687"/>
      <c r="E38" s="687"/>
      <c r="F38" s="687"/>
      <c r="G38" s="687"/>
      <c r="H38" s="687"/>
      <c r="I38" s="687"/>
      <c r="J38" s="687"/>
      <c r="K38" s="687"/>
      <c r="L38" s="687"/>
    </row>
    <row r="39" spans="1:12">
      <c r="A39" s="687"/>
      <c r="B39" s="687"/>
      <c r="C39" s="687"/>
      <c r="D39" s="687"/>
      <c r="E39" s="687"/>
      <c r="F39" s="687"/>
      <c r="G39" s="687"/>
      <c r="H39" s="687"/>
      <c r="I39" s="687"/>
      <c r="J39" s="687"/>
      <c r="K39" s="687"/>
      <c r="L39" s="687"/>
    </row>
    <row r="40" spans="1:12">
      <c r="A40" s="687"/>
      <c r="B40" s="687"/>
      <c r="C40" s="687"/>
      <c r="D40" s="687"/>
      <c r="E40" s="687"/>
      <c r="F40" s="687"/>
      <c r="G40" s="687"/>
      <c r="H40" s="687"/>
      <c r="I40" s="687"/>
      <c r="J40" s="687"/>
      <c r="K40" s="687"/>
      <c r="L40" s="687"/>
    </row>
    <row r="41" spans="1:12">
      <c r="A41" s="687"/>
      <c r="B41" s="687"/>
      <c r="C41" s="687"/>
      <c r="D41" s="687"/>
      <c r="E41" s="687"/>
      <c r="F41" s="687"/>
      <c r="G41" s="687"/>
      <c r="H41" s="687"/>
      <c r="I41" s="687"/>
      <c r="J41" s="687"/>
      <c r="K41" s="687"/>
      <c r="L41" s="687"/>
    </row>
  </sheetData>
  <mergeCells count="47">
    <mergeCell ref="E36:G36"/>
    <mergeCell ref="H36:L36"/>
    <mergeCell ref="E33:G33"/>
    <mergeCell ref="H33:L33"/>
    <mergeCell ref="E34:G34"/>
    <mergeCell ref="H34:L34"/>
    <mergeCell ref="E35:G35"/>
    <mergeCell ref="H35:L35"/>
    <mergeCell ref="E30:G30"/>
    <mergeCell ref="H30:L30"/>
    <mergeCell ref="E31:G31"/>
    <mergeCell ref="H31:L31"/>
    <mergeCell ref="E32:G32"/>
    <mergeCell ref="H32:L32"/>
    <mergeCell ref="E29:F29"/>
    <mergeCell ref="E17:J17"/>
    <mergeCell ref="E18:J18"/>
    <mergeCell ref="E19:J19"/>
    <mergeCell ref="E20:J20"/>
    <mergeCell ref="E21:J21"/>
    <mergeCell ref="E22:J22"/>
    <mergeCell ref="E23:J23"/>
    <mergeCell ref="E24:J24"/>
    <mergeCell ref="A25:K25"/>
    <mergeCell ref="E26:J26"/>
    <mergeCell ref="A27:K27"/>
    <mergeCell ref="E16:J16"/>
    <mergeCell ref="A7:C7"/>
    <mergeCell ref="A8:C8"/>
    <mergeCell ref="D8:J8"/>
    <mergeCell ref="A9:C9"/>
    <mergeCell ref="D9:J9"/>
    <mergeCell ref="A10:C10"/>
    <mergeCell ref="D10:J10"/>
    <mergeCell ref="A11:C11"/>
    <mergeCell ref="D11:J11"/>
    <mergeCell ref="E13:J13"/>
    <mergeCell ref="A14:L14"/>
    <mergeCell ref="E15:J15"/>
    <mergeCell ref="A1:D4"/>
    <mergeCell ref="E1:J6"/>
    <mergeCell ref="K1:L2"/>
    <mergeCell ref="K3:L3"/>
    <mergeCell ref="K4:K5"/>
    <mergeCell ref="L4:L5"/>
    <mergeCell ref="A5:D5"/>
    <mergeCell ref="A6:D6"/>
  </mergeCells>
  <pageMargins left="0.39370078740157483" right="0.19685039370078741" top="0.19685039370078741" bottom="0.19685039370078741" header="0.19685039370078741" footer="0.19685039370078741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showGridLines="0" tabSelected="1" topLeftCell="A22" zoomScale="70" zoomScaleNormal="70" zoomScaleSheetLayoutView="70" workbookViewId="0">
      <selection activeCell="O30" sqref="O30"/>
    </sheetView>
  </sheetViews>
  <sheetFormatPr baseColWidth="10" defaultColWidth="11.453125" defaultRowHeight="14.5"/>
  <cols>
    <col min="1" max="1" width="11.90625" style="689" customWidth="1"/>
    <col min="2" max="2" width="10" style="689" customWidth="1"/>
    <col min="3" max="3" width="14.36328125" style="689" customWidth="1"/>
    <col min="4" max="4" width="15.453125" style="690" hidden="1" customWidth="1"/>
    <col min="5" max="5" width="22.453125" style="689" customWidth="1"/>
    <col min="6" max="6" width="17.54296875" style="689" customWidth="1"/>
    <col min="7" max="7" width="23.08984375" style="689" customWidth="1"/>
    <col min="8" max="8" width="22" style="689" customWidth="1"/>
    <col min="9" max="9" width="11.6328125" style="689" customWidth="1"/>
    <col min="10" max="10" width="13" style="689" customWidth="1"/>
    <col min="11" max="11" width="17.36328125" style="689" customWidth="1"/>
    <col min="12" max="12" width="32.36328125" style="689" customWidth="1"/>
  </cols>
  <sheetData>
    <row r="1" spans="1:12" ht="38.25" customHeight="1">
      <c r="A1" s="706"/>
      <c r="B1" s="707"/>
      <c r="C1" s="707"/>
      <c r="D1" s="708"/>
      <c r="E1" s="712" t="s">
        <v>275</v>
      </c>
      <c r="F1" s="713"/>
      <c r="G1" s="713"/>
      <c r="H1" s="713"/>
      <c r="I1" s="713"/>
      <c r="J1" s="714"/>
      <c r="K1" s="721"/>
      <c r="L1" s="722"/>
    </row>
    <row r="2" spans="1:12" ht="38.25" customHeight="1">
      <c r="A2" s="709"/>
      <c r="B2" s="710"/>
      <c r="C2" s="710"/>
      <c r="D2" s="711"/>
      <c r="E2" s="715"/>
      <c r="F2" s="716"/>
      <c r="G2" s="716"/>
      <c r="H2" s="716"/>
      <c r="I2" s="716"/>
      <c r="J2" s="717"/>
      <c r="K2" s="723"/>
      <c r="L2" s="724"/>
    </row>
    <row r="3" spans="1:12">
      <c r="A3" s="709"/>
      <c r="B3" s="710"/>
      <c r="C3" s="710"/>
      <c r="D3" s="711"/>
      <c r="E3" s="715"/>
      <c r="F3" s="716"/>
      <c r="G3" s="716"/>
      <c r="H3" s="716"/>
      <c r="I3" s="716"/>
      <c r="J3" s="717"/>
      <c r="K3" s="725" t="s">
        <v>276</v>
      </c>
      <c r="L3" s="726"/>
    </row>
    <row r="4" spans="1:12">
      <c r="A4" s="709"/>
      <c r="B4" s="710"/>
      <c r="C4" s="710"/>
      <c r="D4" s="711"/>
      <c r="E4" s="715"/>
      <c r="F4" s="716"/>
      <c r="G4" s="716"/>
      <c r="H4" s="716"/>
      <c r="I4" s="716"/>
      <c r="J4" s="717"/>
      <c r="K4" s="727" t="s">
        <v>277</v>
      </c>
      <c r="L4" s="729"/>
    </row>
    <row r="5" spans="1:12">
      <c r="A5" s="731" t="s">
        <v>278</v>
      </c>
      <c r="B5" s="732"/>
      <c r="C5" s="732"/>
      <c r="D5" s="733"/>
      <c r="E5" s="715"/>
      <c r="F5" s="716"/>
      <c r="G5" s="716"/>
      <c r="H5" s="716"/>
      <c r="I5" s="716"/>
      <c r="J5" s="717"/>
      <c r="K5" s="771"/>
      <c r="L5" s="730"/>
    </row>
    <row r="6" spans="1:12" ht="15" thickBot="1">
      <c r="A6" s="734" t="s">
        <v>279</v>
      </c>
      <c r="B6" s="735"/>
      <c r="C6" s="735"/>
      <c r="D6" s="736"/>
      <c r="E6" s="718"/>
      <c r="F6" s="719"/>
      <c r="G6" s="719"/>
      <c r="H6" s="719"/>
      <c r="I6" s="719"/>
      <c r="J6" s="720"/>
      <c r="K6" s="618"/>
      <c r="L6" s="619"/>
    </row>
    <row r="7" spans="1:12">
      <c r="A7" s="738" t="s">
        <v>280</v>
      </c>
      <c r="B7" s="739"/>
      <c r="C7" s="739"/>
      <c r="D7" s="620"/>
      <c r="E7" s="621"/>
      <c r="F7" s="621"/>
      <c r="G7" s="621"/>
      <c r="H7" s="621"/>
      <c r="I7" s="621"/>
      <c r="J7" s="621"/>
      <c r="K7" s="622"/>
      <c r="L7" s="623"/>
    </row>
    <row r="8" spans="1:12">
      <c r="A8" s="740" t="s">
        <v>281</v>
      </c>
      <c r="B8" s="741"/>
      <c r="C8" s="741"/>
      <c r="D8" s="772" t="s">
        <v>332</v>
      </c>
      <c r="E8" s="772"/>
      <c r="F8" s="772"/>
      <c r="G8" s="772"/>
      <c r="H8" s="772"/>
      <c r="I8" s="772"/>
      <c r="J8" s="772"/>
      <c r="K8" s="624"/>
      <c r="L8" s="625"/>
    </row>
    <row r="9" spans="1:12">
      <c r="A9" s="740" t="s">
        <v>282</v>
      </c>
      <c r="B9" s="741"/>
      <c r="C9" s="741"/>
      <c r="D9" s="742" t="s">
        <v>333</v>
      </c>
      <c r="E9" s="742"/>
      <c r="F9" s="742"/>
      <c r="G9" s="742"/>
      <c r="H9" s="742"/>
      <c r="I9" s="742"/>
      <c r="J9" s="742"/>
      <c r="K9" s="624"/>
      <c r="L9" s="625"/>
    </row>
    <row r="10" spans="1:12">
      <c r="A10" s="740" t="s">
        <v>283</v>
      </c>
      <c r="B10" s="741"/>
      <c r="C10" s="741"/>
      <c r="D10" s="742">
        <v>995407137</v>
      </c>
      <c r="E10" s="742"/>
      <c r="F10" s="742"/>
      <c r="G10" s="742"/>
      <c r="H10" s="742"/>
      <c r="I10" s="742"/>
      <c r="J10" s="742"/>
      <c r="K10" s="624"/>
      <c r="L10" s="625"/>
    </row>
    <row r="11" spans="1:12">
      <c r="A11" s="740" t="s">
        <v>284</v>
      </c>
      <c r="B11" s="741"/>
      <c r="C11" s="741"/>
      <c r="D11" s="742" t="s">
        <v>334</v>
      </c>
      <c r="E11" s="742"/>
      <c r="F11" s="742"/>
      <c r="G11" s="742"/>
      <c r="H11" s="742"/>
      <c r="I11" s="742"/>
      <c r="J11" s="742"/>
      <c r="K11" s="624"/>
      <c r="L11" s="625"/>
    </row>
    <row r="12" spans="1:12" ht="31.5" customHeight="1" thickBot="1">
      <c r="A12" s="626"/>
      <c r="B12" s="627"/>
      <c r="C12" s="627"/>
      <c r="D12" s="628"/>
      <c r="E12" s="627"/>
      <c r="F12" s="627"/>
      <c r="G12" s="627"/>
      <c r="H12" s="627"/>
      <c r="I12" s="627"/>
      <c r="J12" s="629"/>
      <c r="K12" s="629" t="s">
        <v>285</v>
      </c>
      <c r="L12" s="630">
        <v>44922</v>
      </c>
    </row>
    <row r="13" spans="1:12" ht="40.5" thickBot="1">
      <c r="A13" s="631" t="s">
        <v>286</v>
      </c>
      <c r="B13" s="632" t="s">
        <v>287</v>
      </c>
      <c r="C13" s="632" t="s">
        <v>0</v>
      </c>
      <c r="D13" s="632"/>
      <c r="E13" s="743" t="s">
        <v>1</v>
      </c>
      <c r="F13" s="743"/>
      <c r="G13" s="743"/>
      <c r="H13" s="743"/>
      <c r="I13" s="743"/>
      <c r="J13" s="743"/>
      <c r="K13" s="633" t="s">
        <v>288</v>
      </c>
      <c r="L13" s="634" t="s">
        <v>289</v>
      </c>
    </row>
    <row r="14" spans="1:12" ht="31.5" customHeight="1">
      <c r="A14" s="744" t="s">
        <v>290</v>
      </c>
      <c r="B14" s="745"/>
      <c r="C14" s="745"/>
      <c r="D14" s="745"/>
      <c r="E14" s="745"/>
      <c r="F14" s="745"/>
      <c r="G14" s="745"/>
      <c r="H14" s="745"/>
      <c r="I14" s="745"/>
      <c r="J14" s="745"/>
      <c r="K14" s="745"/>
      <c r="L14" s="746"/>
    </row>
    <row r="15" spans="1:12" ht="30" customHeight="1">
      <c r="A15" s="635">
        <v>1</v>
      </c>
      <c r="B15" s="636"/>
      <c r="C15" s="637"/>
      <c r="D15" s="638"/>
      <c r="E15" s="774" t="s">
        <v>291</v>
      </c>
      <c r="F15" s="774"/>
      <c r="G15" s="774"/>
      <c r="H15" s="774"/>
      <c r="I15" s="774"/>
      <c r="J15" s="774"/>
      <c r="K15" s="639"/>
      <c r="L15" s="640"/>
    </row>
    <row r="16" spans="1:12" ht="30" customHeight="1">
      <c r="A16" s="641">
        <v>1.1000000000000001</v>
      </c>
      <c r="B16" s="642" t="s">
        <v>292</v>
      </c>
      <c r="C16" s="643">
        <v>11.62308</v>
      </c>
      <c r="D16" s="644"/>
      <c r="E16" s="773" t="s">
        <v>329</v>
      </c>
      <c r="F16" s="773"/>
      <c r="G16" s="773"/>
      <c r="H16" s="773"/>
      <c r="I16" s="773"/>
      <c r="J16" s="773"/>
      <c r="K16" s="645">
        <v>2080</v>
      </c>
      <c r="L16" s="646">
        <f>+K16*C16</f>
        <v>24176.006399999998</v>
      </c>
    </row>
    <row r="17" spans="1:21" ht="30" customHeight="1">
      <c r="A17" s="641">
        <v>1.2</v>
      </c>
      <c r="B17" s="642" t="s">
        <v>293</v>
      </c>
      <c r="C17" s="647">
        <v>104.2308</v>
      </c>
      <c r="D17" s="644"/>
      <c r="E17" s="773" t="s">
        <v>294</v>
      </c>
      <c r="F17" s="773"/>
      <c r="G17" s="773"/>
      <c r="H17" s="773"/>
      <c r="I17" s="773"/>
      <c r="J17" s="773"/>
      <c r="K17" s="645">
        <v>93</v>
      </c>
      <c r="L17" s="646">
        <f>+K17*C17</f>
        <v>9693.4644000000008</v>
      </c>
    </row>
    <row r="18" spans="1:21" ht="30" customHeight="1">
      <c r="A18" s="641">
        <v>1.3</v>
      </c>
      <c r="B18" s="642" t="s">
        <v>293</v>
      </c>
      <c r="C18" s="648">
        <v>12</v>
      </c>
      <c r="D18" s="644"/>
      <c r="E18" s="773" t="s">
        <v>295</v>
      </c>
      <c r="F18" s="773"/>
      <c r="G18" s="773"/>
      <c r="H18" s="773"/>
      <c r="I18" s="773"/>
      <c r="J18" s="773"/>
      <c r="K18" s="645">
        <v>210</v>
      </c>
      <c r="L18" s="646">
        <f>-+K18*C18</f>
        <v>-2520</v>
      </c>
    </row>
    <row r="19" spans="1:21" ht="30" customHeight="1">
      <c r="A19" s="635">
        <v>2</v>
      </c>
      <c r="B19" s="636"/>
      <c r="C19" s="637"/>
      <c r="D19" s="638"/>
      <c r="E19" s="774" t="s">
        <v>296</v>
      </c>
      <c r="F19" s="774"/>
      <c r="G19" s="774"/>
      <c r="H19" s="774"/>
      <c r="I19" s="774"/>
      <c r="J19" s="774"/>
      <c r="K19" s="639"/>
      <c r="L19" s="649"/>
    </row>
    <row r="20" spans="1:21" ht="30" customHeight="1">
      <c r="A20" s="641">
        <v>2.1</v>
      </c>
      <c r="B20" s="642" t="s">
        <v>292</v>
      </c>
      <c r="C20" s="643">
        <v>10.85</v>
      </c>
      <c r="D20" s="644"/>
      <c r="E20" s="773" t="s">
        <v>330</v>
      </c>
      <c r="F20" s="773"/>
      <c r="G20" s="773"/>
      <c r="H20" s="773"/>
      <c r="I20" s="773"/>
      <c r="J20" s="773"/>
      <c r="K20" s="645">
        <f>2150+80</f>
        <v>2230</v>
      </c>
      <c r="L20" s="646">
        <f>+K20*C20</f>
        <v>24195.5</v>
      </c>
    </row>
    <row r="21" spans="1:21" ht="30" customHeight="1">
      <c r="A21" s="641">
        <v>2.2000000000000002</v>
      </c>
      <c r="B21" s="642" t="s">
        <v>293</v>
      </c>
      <c r="C21" s="643">
        <v>10.85</v>
      </c>
      <c r="D21" s="644"/>
      <c r="E21" s="773" t="s">
        <v>297</v>
      </c>
      <c r="F21" s="773"/>
      <c r="G21" s="773"/>
      <c r="H21" s="773"/>
      <c r="I21" s="773"/>
      <c r="J21" s="773"/>
      <c r="K21" s="645">
        <v>400</v>
      </c>
      <c r="L21" s="646">
        <f>+K21*C21</f>
        <v>4340</v>
      </c>
    </row>
    <row r="22" spans="1:21" ht="30" customHeight="1">
      <c r="A22" s="641">
        <v>2.2999999999999998</v>
      </c>
      <c r="B22" s="642" t="s">
        <v>298</v>
      </c>
      <c r="C22" s="648">
        <v>5600</v>
      </c>
      <c r="D22" s="644"/>
      <c r="E22" s="773" t="s">
        <v>299</v>
      </c>
      <c r="F22" s="773"/>
      <c r="G22" s="773"/>
      <c r="H22" s="773"/>
      <c r="I22" s="773"/>
      <c r="J22" s="773"/>
      <c r="K22" s="645">
        <v>1.63</v>
      </c>
      <c r="L22" s="646">
        <f>-+K22*C22</f>
        <v>-9128</v>
      </c>
    </row>
    <row r="23" spans="1:21" s="650" customFormat="1" ht="30" customHeight="1">
      <c r="A23" s="635">
        <v>3</v>
      </c>
      <c r="B23" s="636"/>
      <c r="C23" s="637"/>
      <c r="D23" s="638"/>
      <c r="E23" s="774" t="s">
        <v>300</v>
      </c>
      <c r="F23" s="774"/>
      <c r="G23" s="774"/>
      <c r="H23" s="774"/>
      <c r="I23" s="774"/>
      <c r="J23" s="774"/>
      <c r="K23" s="639"/>
      <c r="L23" s="640"/>
      <c r="N23" s="651"/>
      <c r="O23" s="652"/>
      <c r="P23" s="652"/>
      <c r="Q23" s="653"/>
      <c r="R23" s="654"/>
      <c r="S23" s="654"/>
      <c r="T23" s="654"/>
      <c r="U23" s="654"/>
    </row>
    <row r="24" spans="1:21" s="650" customFormat="1" ht="30" customHeight="1">
      <c r="A24" s="655">
        <v>3.1</v>
      </c>
      <c r="B24" s="642" t="s">
        <v>301</v>
      </c>
      <c r="C24" s="648">
        <v>12</v>
      </c>
      <c r="D24" s="644"/>
      <c r="E24" s="737" t="s">
        <v>302</v>
      </c>
      <c r="F24" s="737"/>
      <c r="G24" s="737"/>
      <c r="H24" s="737"/>
      <c r="I24" s="737"/>
      <c r="J24" s="737"/>
      <c r="K24" s="645">
        <f>'ESTRUCTURA FINAL'!D13</f>
        <v>16834.884459764769</v>
      </c>
      <c r="L24" s="656">
        <f>+K24*C24</f>
        <v>202018.61351717723</v>
      </c>
      <c r="N24" s="651"/>
      <c r="O24" s="652"/>
      <c r="P24" s="652"/>
      <c r="Q24" s="653"/>
      <c r="R24" s="654"/>
      <c r="S24" s="654"/>
      <c r="T24" s="654"/>
      <c r="U24" s="654"/>
    </row>
    <row r="25" spans="1:21" ht="23.5">
      <c r="A25" s="775" t="s">
        <v>303</v>
      </c>
      <c r="B25" s="776"/>
      <c r="C25" s="776"/>
      <c r="D25" s="776"/>
      <c r="E25" s="776"/>
      <c r="F25" s="776"/>
      <c r="G25" s="776"/>
      <c r="H25" s="776"/>
      <c r="I25" s="776"/>
      <c r="J25" s="776"/>
      <c r="K25" s="777"/>
      <c r="L25" s="657">
        <f>SUM(L15:L24)</f>
        <v>252775.58431717724</v>
      </c>
    </row>
    <row r="26" spans="1:21" ht="30" customHeight="1">
      <c r="A26" s="658"/>
      <c r="B26" s="642" t="s">
        <v>304</v>
      </c>
      <c r="C26" s="648">
        <v>12</v>
      </c>
      <c r="D26" s="778" t="s">
        <v>305</v>
      </c>
      <c r="E26" s="779"/>
      <c r="F26" s="779"/>
      <c r="G26" s="779"/>
      <c r="H26" s="779"/>
      <c r="I26" s="779"/>
      <c r="J26" s="780"/>
      <c r="K26" s="645">
        <f>'ESTRUCTURA FINAL'!D14</f>
        <v>841.74422298823856</v>
      </c>
      <c r="L26" s="656">
        <f>IF(K26="","",+K26*C26)</f>
        <v>10100.930675858863</v>
      </c>
    </row>
    <row r="27" spans="1:21" ht="30" customHeight="1" thickBot="1">
      <c r="A27" s="659"/>
      <c r="B27" s="660" t="s">
        <v>304</v>
      </c>
      <c r="C27" s="661">
        <v>12</v>
      </c>
      <c r="D27" s="781" t="s">
        <v>306</v>
      </c>
      <c r="E27" s="782"/>
      <c r="F27" s="782"/>
      <c r="G27" s="782"/>
      <c r="H27" s="782"/>
      <c r="I27" s="782"/>
      <c r="J27" s="783"/>
      <c r="K27" s="662">
        <f>'ESTRUCTURA FINAL'!D16</f>
        <v>3005.0268760680119</v>
      </c>
      <c r="L27" s="663">
        <f>IF(K27="","",+K27*C27)</f>
        <v>36060.322512816143</v>
      </c>
    </row>
    <row r="28" spans="1:21" ht="30" customHeight="1" thickTop="1">
      <c r="A28" s="749" t="s">
        <v>307</v>
      </c>
      <c r="B28" s="750"/>
      <c r="C28" s="750"/>
      <c r="D28" s="750"/>
      <c r="E28" s="750"/>
      <c r="F28" s="750"/>
      <c r="G28" s="750"/>
      <c r="H28" s="750"/>
      <c r="I28" s="750"/>
      <c r="J28" s="750"/>
      <c r="K28" s="751"/>
      <c r="L28" s="664">
        <f>SUM(L25:L27)</f>
        <v>298936.83750585222</v>
      </c>
    </row>
    <row r="29" spans="1:21" ht="30" customHeight="1" thickBot="1">
      <c r="A29" s="784" t="s">
        <v>308</v>
      </c>
      <c r="B29" s="785"/>
      <c r="C29" s="785"/>
      <c r="D29" s="785"/>
      <c r="E29" s="785"/>
      <c r="F29" s="785"/>
      <c r="G29" s="785"/>
      <c r="H29" s="785"/>
      <c r="I29" s="785"/>
      <c r="J29" s="786"/>
      <c r="K29" s="665">
        <v>0.18</v>
      </c>
      <c r="L29" s="663">
        <f>IF(L28="","",+L28*K29)</f>
        <v>53808.630751053395</v>
      </c>
      <c r="M29" s="867"/>
    </row>
    <row r="30" spans="1:21" ht="30" customHeight="1" thickTop="1" thickBot="1">
      <c r="A30" s="749" t="s">
        <v>309</v>
      </c>
      <c r="B30" s="750"/>
      <c r="C30" s="750"/>
      <c r="D30" s="750"/>
      <c r="E30" s="750"/>
      <c r="F30" s="750"/>
      <c r="G30" s="750"/>
      <c r="H30" s="750"/>
      <c r="I30" s="750"/>
      <c r="J30" s="750"/>
      <c r="K30" s="751"/>
      <c r="L30" s="666">
        <f>IF(L29="","",+L29+L28)</f>
        <v>352745.46825690562</v>
      </c>
    </row>
    <row r="31" spans="1:21">
      <c r="A31" s="667"/>
      <c r="B31" s="668"/>
      <c r="C31" s="668"/>
      <c r="D31" s="669"/>
      <c r="E31" s="670"/>
      <c r="F31" s="670"/>
      <c r="G31" s="670"/>
      <c r="H31" s="670"/>
      <c r="I31" s="671"/>
      <c r="J31" s="671"/>
      <c r="K31" s="669"/>
      <c r="L31" s="672"/>
    </row>
    <row r="32" spans="1:21" ht="16" thickBot="1">
      <c r="A32" s="673"/>
      <c r="B32" s="674"/>
      <c r="C32" s="674"/>
      <c r="D32" s="675"/>
      <c r="E32" s="748" t="s">
        <v>310</v>
      </c>
      <c r="F32" s="748"/>
      <c r="G32" s="627"/>
      <c r="H32" s="627"/>
      <c r="I32" s="627"/>
      <c r="J32" s="627"/>
      <c r="K32" s="627"/>
      <c r="L32" s="676"/>
    </row>
    <row r="33" spans="1:12" ht="27" customHeight="1" thickBot="1">
      <c r="A33" s="673"/>
      <c r="B33" s="674"/>
      <c r="C33" s="674"/>
      <c r="D33" s="675"/>
      <c r="E33" s="755" t="s">
        <v>1</v>
      </c>
      <c r="F33" s="756"/>
      <c r="G33" s="757"/>
      <c r="H33" s="755" t="s">
        <v>311</v>
      </c>
      <c r="I33" s="756"/>
      <c r="J33" s="756"/>
      <c r="K33" s="756"/>
      <c r="L33" s="757"/>
    </row>
    <row r="34" spans="1:12" ht="21" customHeight="1">
      <c r="A34" s="677"/>
      <c r="B34" s="678"/>
      <c r="C34" s="678"/>
      <c r="D34" s="679"/>
      <c r="E34" s="758" t="s">
        <v>312</v>
      </c>
      <c r="F34" s="759"/>
      <c r="G34" s="760"/>
      <c r="H34" s="761" t="s">
        <v>324</v>
      </c>
      <c r="I34" s="762"/>
      <c r="J34" s="762"/>
      <c r="K34" s="762"/>
      <c r="L34" s="763"/>
    </row>
    <row r="35" spans="1:12" ht="21" customHeight="1">
      <c r="A35" s="677"/>
      <c r="B35" s="678"/>
      <c r="C35" s="678"/>
      <c r="D35" s="679"/>
      <c r="E35" s="764" t="s">
        <v>313</v>
      </c>
      <c r="F35" s="765"/>
      <c r="G35" s="766"/>
      <c r="H35" s="764" t="s">
        <v>325</v>
      </c>
      <c r="I35" s="765"/>
      <c r="J35" s="765"/>
      <c r="K35" s="765"/>
      <c r="L35" s="766"/>
    </row>
    <row r="36" spans="1:12" ht="21" customHeight="1">
      <c r="A36" s="677"/>
      <c r="B36" s="680"/>
      <c r="C36" s="680"/>
      <c r="D36" s="679"/>
      <c r="E36" s="764" t="s">
        <v>314</v>
      </c>
      <c r="F36" s="765"/>
      <c r="G36" s="766"/>
      <c r="H36" s="764" t="s">
        <v>326</v>
      </c>
      <c r="I36" s="765"/>
      <c r="J36" s="765"/>
      <c r="K36" s="765"/>
      <c r="L36" s="766"/>
    </row>
    <row r="37" spans="1:12" ht="21" customHeight="1">
      <c r="A37" s="677"/>
      <c r="B37" s="680"/>
      <c r="C37" s="680"/>
      <c r="D37" s="679"/>
      <c r="E37" s="770" t="s">
        <v>315</v>
      </c>
      <c r="F37" s="765"/>
      <c r="G37" s="766"/>
      <c r="H37" s="764" t="s">
        <v>327</v>
      </c>
      <c r="I37" s="765"/>
      <c r="J37" s="765"/>
      <c r="K37" s="765"/>
      <c r="L37" s="766"/>
    </row>
    <row r="38" spans="1:12" ht="21" customHeight="1">
      <c r="A38" s="677"/>
      <c r="B38" s="680"/>
      <c r="C38" s="680"/>
      <c r="D38" s="679"/>
      <c r="E38" s="764" t="s">
        <v>316</v>
      </c>
      <c r="F38" s="765"/>
      <c r="G38" s="766"/>
      <c r="H38" s="764" t="s">
        <v>328</v>
      </c>
      <c r="I38" s="765"/>
      <c r="J38" s="765"/>
      <c r="K38" s="765"/>
      <c r="L38" s="766"/>
    </row>
    <row r="39" spans="1:12" ht="21" customHeight="1" thickBot="1">
      <c r="A39" s="677"/>
      <c r="B39" s="680"/>
      <c r="C39" s="680"/>
      <c r="D39" s="679"/>
      <c r="E39" s="767" t="s">
        <v>317</v>
      </c>
      <c r="F39" s="768"/>
      <c r="G39" s="769"/>
      <c r="H39" s="787" t="s">
        <v>328</v>
      </c>
      <c r="I39" s="788"/>
      <c r="J39" s="788"/>
      <c r="K39" s="788"/>
      <c r="L39" s="789"/>
    </row>
    <row r="40" spans="1:12" ht="21" customHeight="1">
      <c r="A40" s="677"/>
      <c r="B40" s="680"/>
      <c r="C40" s="680"/>
      <c r="D40" s="679"/>
      <c r="E40" s="703"/>
      <c r="F40" s="703"/>
      <c r="G40" s="703"/>
      <c r="H40" s="703"/>
      <c r="I40" s="703"/>
      <c r="J40" s="703"/>
      <c r="K40" s="703"/>
      <c r="L40" s="704"/>
    </row>
    <row r="41" spans="1:12" ht="21" customHeight="1">
      <c r="A41" s="705" t="s">
        <v>331</v>
      </c>
      <c r="B41" s="680"/>
      <c r="C41" s="680"/>
      <c r="D41" s="679"/>
      <c r="E41" s="703"/>
      <c r="F41" s="703"/>
      <c r="G41" s="703"/>
      <c r="H41" s="703"/>
      <c r="I41" s="703"/>
      <c r="J41" s="703"/>
      <c r="K41" s="703"/>
      <c r="L41" s="704"/>
    </row>
    <row r="42" spans="1:12" ht="21" customHeight="1" thickBot="1">
      <c r="A42" s="868" t="s">
        <v>335</v>
      </c>
      <c r="B42" s="680"/>
      <c r="C42" s="680"/>
      <c r="D42" s="679"/>
      <c r="E42" s="703"/>
      <c r="F42" s="703"/>
      <c r="G42" s="703"/>
      <c r="H42" s="703"/>
      <c r="I42" s="703"/>
      <c r="J42" s="703"/>
      <c r="K42" s="703"/>
      <c r="L42" s="704"/>
    </row>
    <row r="43" spans="1:12" ht="16" thickBot="1">
      <c r="A43" s="868" t="s">
        <v>336</v>
      </c>
      <c r="B43" s="682"/>
      <c r="C43" s="682"/>
      <c r="D43" s="683"/>
      <c r="E43" s="684"/>
      <c r="F43" s="684"/>
      <c r="G43" s="684"/>
      <c r="H43" s="685"/>
      <c r="I43" s="685"/>
      <c r="J43" s="685"/>
      <c r="K43" s="684"/>
      <c r="L43" s="619"/>
    </row>
    <row r="44" spans="1:12">
      <c r="A44" s="686"/>
      <c r="B44" s="687"/>
      <c r="C44" s="687"/>
      <c r="D44" s="688"/>
      <c r="E44" s="687"/>
      <c r="F44" s="687"/>
      <c r="G44" s="687"/>
      <c r="H44" s="687"/>
      <c r="I44" s="687"/>
      <c r="J44" s="687"/>
      <c r="K44" s="687"/>
      <c r="L44" s="687"/>
    </row>
    <row r="45" spans="1:12">
      <c r="A45" s="687"/>
      <c r="B45" s="687"/>
      <c r="C45" s="687"/>
      <c r="D45" s="688"/>
      <c r="E45" s="687"/>
      <c r="F45" s="687"/>
      <c r="G45" s="687"/>
      <c r="H45" s="687"/>
      <c r="I45" s="687"/>
      <c r="J45" s="687"/>
      <c r="K45" s="687"/>
      <c r="L45" s="687"/>
    </row>
    <row r="46" spans="1:12">
      <c r="A46" s="687"/>
      <c r="B46" s="687"/>
      <c r="C46" s="687"/>
      <c r="D46" s="688"/>
      <c r="E46" s="687"/>
      <c r="F46" s="687"/>
      <c r="G46" s="687"/>
      <c r="H46" s="687"/>
      <c r="I46" s="687"/>
      <c r="J46" s="687"/>
      <c r="K46" s="687"/>
      <c r="L46" s="687"/>
    </row>
    <row r="47" spans="1:12">
      <c r="A47" s="687"/>
      <c r="B47" s="687"/>
      <c r="C47" s="687"/>
      <c r="D47" s="688"/>
      <c r="E47" s="687"/>
      <c r="F47" s="687"/>
      <c r="G47" s="687"/>
      <c r="H47" s="687"/>
      <c r="I47" s="687"/>
      <c r="J47" s="687"/>
      <c r="K47" s="687"/>
      <c r="L47" s="687"/>
    </row>
  </sheetData>
  <mergeCells count="50">
    <mergeCell ref="E38:G38"/>
    <mergeCell ref="H38:L38"/>
    <mergeCell ref="E39:G39"/>
    <mergeCell ref="H39:L39"/>
    <mergeCell ref="E35:G35"/>
    <mergeCell ref="H35:L35"/>
    <mergeCell ref="E36:G36"/>
    <mergeCell ref="H36:L36"/>
    <mergeCell ref="E37:G37"/>
    <mergeCell ref="H37:L37"/>
    <mergeCell ref="E34:G34"/>
    <mergeCell ref="H34:L34"/>
    <mergeCell ref="E23:J23"/>
    <mergeCell ref="E24:J24"/>
    <mergeCell ref="A25:K25"/>
    <mergeCell ref="D26:J26"/>
    <mergeCell ref="D27:J27"/>
    <mergeCell ref="A28:K28"/>
    <mergeCell ref="A29:J29"/>
    <mergeCell ref="A30:K30"/>
    <mergeCell ref="E32:F32"/>
    <mergeCell ref="E33:G33"/>
    <mergeCell ref="H33:L33"/>
    <mergeCell ref="E22:J22"/>
    <mergeCell ref="A11:C11"/>
    <mergeCell ref="D11:J11"/>
    <mergeCell ref="E13:J13"/>
    <mergeCell ref="A14:L14"/>
    <mergeCell ref="E15:J15"/>
    <mergeCell ref="E16:J16"/>
    <mergeCell ref="E17:J17"/>
    <mergeCell ref="E18:J18"/>
    <mergeCell ref="E19:J19"/>
    <mergeCell ref="E20:J20"/>
    <mergeCell ref="E21:J21"/>
    <mergeCell ref="A10:C10"/>
    <mergeCell ref="D10:J10"/>
    <mergeCell ref="A1:D4"/>
    <mergeCell ref="E1:J6"/>
    <mergeCell ref="K1:L2"/>
    <mergeCell ref="K3:L3"/>
    <mergeCell ref="K4:K5"/>
    <mergeCell ref="L4:L5"/>
    <mergeCell ref="A5:D5"/>
    <mergeCell ref="A6:D6"/>
    <mergeCell ref="A7:C7"/>
    <mergeCell ref="A8:C8"/>
    <mergeCell ref="D8:J8"/>
    <mergeCell ref="A9:C9"/>
    <mergeCell ref="D9:J9"/>
  </mergeCells>
  <pageMargins left="0.39370078740157483" right="0.39370078740157483" top="0.19685039370078741" bottom="0.19685039370078741" header="0.19685039370078741" footer="0.19685039370078741"/>
  <pageSetup paperSize="9" scale="49" fitToHeight="0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4"/>
  <sheetViews>
    <sheetView showGridLines="0" topLeftCell="A13" zoomScaleNormal="100" zoomScalePageLayoutView="150" workbookViewId="0">
      <selection activeCell="D26" sqref="D26"/>
    </sheetView>
  </sheetViews>
  <sheetFormatPr baseColWidth="10" defaultColWidth="8" defaultRowHeight="10"/>
  <cols>
    <col min="1" max="1" width="9.36328125" style="554" bestFit="1" customWidth="1"/>
    <col min="2" max="2" width="15.54296875" style="554" customWidth="1"/>
    <col min="3" max="3" width="56.90625" style="554" customWidth="1"/>
    <col min="4" max="4" width="24.6328125" style="554" customWidth="1"/>
    <col min="5" max="5" width="18.453125" style="554" customWidth="1"/>
    <col min="6" max="6" width="24.08984375" style="554" customWidth="1"/>
    <col min="7" max="7" width="20" style="554" customWidth="1"/>
    <col min="8" max="8" width="18.54296875" style="554" customWidth="1"/>
    <col min="9" max="9" width="16.453125" style="554" customWidth="1"/>
    <col min="10" max="10" width="15" style="554" bestFit="1" customWidth="1"/>
    <col min="11" max="11" width="15" style="554" customWidth="1"/>
    <col min="12" max="12" width="15.08984375" style="554" bestFit="1" customWidth="1"/>
    <col min="13" max="13" width="16.36328125" style="554" bestFit="1" customWidth="1"/>
    <col min="14" max="14" width="22.08984375" style="554" bestFit="1" customWidth="1"/>
    <col min="15" max="15" width="20.453125" style="554" customWidth="1"/>
    <col min="16" max="16" width="15.08984375" style="554" bestFit="1" customWidth="1"/>
    <col min="17" max="17" width="15.36328125" style="554" bestFit="1" customWidth="1"/>
    <col min="18" max="19" width="15.08984375" style="554" bestFit="1" customWidth="1"/>
    <col min="20" max="20" width="15.36328125" style="554" bestFit="1" customWidth="1"/>
    <col min="21" max="22" width="15" style="554" bestFit="1" customWidth="1"/>
    <col min="23" max="26" width="15.36328125" style="554" bestFit="1" customWidth="1"/>
    <col min="27" max="27" width="15.6328125" style="554" bestFit="1" customWidth="1"/>
    <col min="28" max="28" width="15.36328125" style="554" bestFit="1" customWidth="1"/>
    <col min="29" max="30" width="15.6328125" style="554" bestFit="1" customWidth="1"/>
    <col min="31" max="31" width="15.36328125" style="554" bestFit="1" customWidth="1"/>
    <col min="32" max="32" width="15.6328125" style="554" bestFit="1" customWidth="1"/>
    <col min="33" max="33" width="15" style="554" bestFit="1" customWidth="1"/>
    <col min="34" max="35" width="15.36328125" style="554" bestFit="1" customWidth="1"/>
    <col min="36" max="38" width="15.6328125" style="554" bestFit="1" customWidth="1"/>
    <col min="39" max="39" width="15" style="554" bestFit="1" customWidth="1"/>
    <col min="40" max="41" width="15.6328125" style="554" bestFit="1" customWidth="1"/>
    <col min="42" max="49" width="11.6328125" style="554" bestFit="1" customWidth="1"/>
    <col min="50" max="50" width="11.453125" style="554" bestFit="1" customWidth="1"/>
    <col min="51" max="52" width="11.6328125" style="554" bestFit="1" customWidth="1"/>
    <col min="53" max="53" width="15.36328125" style="554" bestFit="1" customWidth="1"/>
    <col min="54" max="54" width="11.6328125" style="554" customWidth="1"/>
    <col min="55" max="55" width="13.90625" style="554" bestFit="1" customWidth="1"/>
    <col min="56" max="65" width="13.08984375" style="554" bestFit="1" customWidth="1"/>
    <col min="66" max="16384" width="8" style="554"/>
  </cols>
  <sheetData>
    <row r="1" spans="1:12" ht="25.5" customHeight="1" thickBot="1">
      <c r="B1" s="790" t="s">
        <v>251</v>
      </c>
      <c r="C1" s="791"/>
      <c r="D1" s="791"/>
      <c r="E1" s="791"/>
      <c r="F1" s="791"/>
      <c r="G1" s="791"/>
      <c r="H1" s="791"/>
      <c r="I1" s="791"/>
      <c r="J1" s="791"/>
      <c r="K1" s="791"/>
      <c r="L1" s="792"/>
    </row>
    <row r="2" spans="1:12" ht="13">
      <c r="B2" s="555"/>
      <c r="C2" s="556"/>
      <c r="D2" s="556"/>
      <c r="E2" s="557" t="s">
        <v>252</v>
      </c>
      <c r="F2" s="554">
        <v>3.95</v>
      </c>
    </row>
    <row r="3" spans="1:12" ht="13.5" thickBot="1">
      <c r="B3" s="555"/>
      <c r="C3" s="556"/>
      <c r="D3" s="557" t="s">
        <v>253</v>
      </c>
      <c r="E3" s="556"/>
      <c r="F3" s="557" t="s">
        <v>254</v>
      </c>
    </row>
    <row r="4" spans="1:12" ht="18.5" thickBot="1">
      <c r="B4" s="793" t="s">
        <v>1</v>
      </c>
      <c r="C4" s="794"/>
      <c r="D4" s="558" t="s">
        <v>255</v>
      </c>
      <c r="E4" s="559" t="s">
        <v>256</v>
      </c>
      <c r="F4" s="560" t="s">
        <v>255</v>
      </c>
    </row>
    <row r="5" spans="1:12" ht="18">
      <c r="B5" s="561" t="s">
        <v>273</v>
      </c>
      <c r="C5" s="562"/>
      <c r="D5" s="563">
        <f>+'I.-Vehiculo'!E162</f>
        <v>0</v>
      </c>
      <c r="E5" s="564">
        <f t="shared" ref="E5:E12" si="0">+D5/$D$13</f>
        <v>0</v>
      </c>
      <c r="F5" s="565">
        <f>+D5/$F$2</f>
        <v>0</v>
      </c>
    </row>
    <row r="6" spans="1:12" ht="18">
      <c r="B6" s="566" t="s">
        <v>257</v>
      </c>
      <c r="C6" s="567"/>
      <c r="D6" s="568">
        <f>+'II.-Planilla'!D37+'II.-Planilla'!AB29</f>
        <v>9480.3366242388893</v>
      </c>
      <c r="E6" s="569">
        <f t="shared" si="0"/>
        <v>0.56313642347215465</v>
      </c>
      <c r="F6" s="570">
        <f t="shared" ref="F6:F22" si="1">+D6/$F$2</f>
        <v>2400.0852213263011</v>
      </c>
    </row>
    <row r="7" spans="1:12" s="571" customFormat="1" ht="18">
      <c r="A7" s="554"/>
      <c r="B7" s="561" t="s">
        <v>274</v>
      </c>
      <c r="C7" s="562"/>
      <c r="D7" s="563">
        <f>+'III.-Equipos y Herramienta'!F79</f>
        <v>5012.416666666667</v>
      </c>
      <c r="E7" s="564">
        <f t="shared" si="0"/>
        <v>0.29773989115555266</v>
      </c>
      <c r="F7" s="565">
        <f t="shared" si="1"/>
        <v>1268.9662447257383</v>
      </c>
      <c r="G7" s="554"/>
    </row>
    <row r="8" spans="1:12" ht="18">
      <c r="B8" s="566" t="s">
        <v>258</v>
      </c>
      <c r="C8" s="567"/>
      <c r="D8" s="568">
        <f>+'IV.-Uniformes'!B48</f>
        <v>1066.1311688592141</v>
      </c>
      <c r="E8" s="569">
        <f t="shared" si="0"/>
        <v>6.3328689389419837E-2</v>
      </c>
      <c r="F8" s="570">
        <f t="shared" si="1"/>
        <v>269.90662502764911</v>
      </c>
    </row>
    <row r="9" spans="1:12" ht="18">
      <c r="B9" s="561" t="s">
        <v>259</v>
      </c>
      <c r="C9" s="562"/>
      <c r="D9" s="563">
        <f>+'V.-Seguros, Otros'!E19</f>
        <v>361</v>
      </c>
      <c r="E9" s="564">
        <f t="shared" si="0"/>
        <v>2.1443568612709338E-2</v>
      </c>
      <c r="F9" s="565">
        <f t="shared" si="1"/>
        <v>91.392405063291136</v>
      </c>
    </row>
    <row r="10" spans="1:12" ht="18">
      <c r="B10" s="566" t="s">
        <v>260</v>
      </c>
      <c r="C10" s="567"/>
      <c r="D10" s="568">
        <f>+'VI.-Alojamiento y alimentación'!F20</f>
        <v>915</v>
      </c>
      <c r="E10" s="569">
        <f t="shared" si="0"/>
        <v>5.4351427370163553E-2</v>
      </c>
      <c r="F10" s="570">
        <f t="shared" si="1"/>
        <v>231.64556962025316</v>
      </c>
    </row>
    <row r="11" spans="1:12" s="70" customFormat="1" ht="18">
      <c r="A11" s="554"/>
      <c r="B11" s="561" t="s">
        <v>261</v>
      </c>
      <c r="C11" s="562"/>
      <c r="D11" s="563">
        <f>+'[26]VII.-Insumos'!G37</f>
        <v>0</v>
      </c>
      <c r="E11" s="564">
        <f t="shared" si="0"/>
        <v>0</v>
      </c>
      <c r="F11" s="565">
        <f t="shared" si="1"/>
        <v>0</v>
      </c>
      <c r="G11" s="554"/>
    </row>
    <row r="12" spans="1:12" s="70" customFormat="1" ht="18.5" thickBot="1">
      <c r="A12" s="554"/>
      <c r="B12" s="567" t="s">
        <v>262</v>
      </c>
      <c r="C12" s="572"/>
      <c r="D12" s="568">
        <v>0</v>
      </c>
      <c r="E12" s="569">
        <f t="shared" si="0"/>
        <v>0</v>
      </c>
      <c r="F12" s="570">
        <f t="shared" si="1"/>
        <v>0</v>
      </c>
      <c r="G12" s="554"/>
    </row>
    <row r="13" spans="1:12" ht="21" customHeight="1" thickBot="1">
      <c r="B13" s="573" t="s">
        <v>263</v>
      </c>
      <c r="C13" s="574"/>
      <c r="D13" s="575">
        <f>SUM(D5:D12)</f>
        <v>16834.884459764769</v>
      </c>
      <c r="E13" s="576">
        <f>+D13/$D$13</f>
        <v>1</v>
      </c>
      <c r="F13" s="577">
        <f t="shared" si="1"/>
        <v>4261.9960657632328</v>
      </c>
    </row>
    <row r="14" spans="1:12" ht="27.75" customHeight="1" thickBot="1">
      <c r="B14" s="795">
        <v>0.05</v>
      </c>
      <c r="C14" s="796"/>
      <c r="D14" s="563">
        <f>+D13*B14</f>
        <v>841.74422298823856</v>
      </c>
      <c r="E14" s="578"/>
      <c r="F14" s="579">
        <f t="shared" si="1"/>
        <v>213.09980328816164</v>
      </c>
    </row>
    <row r="15" spans="1:12" ht="18.75" customHeight="1" thickBot="1">
      <c r="B15" s="580" t="s">
        <v>264</v>
      </c>
      <c r="C15" s="581"/>
      <c r="D15" s="582">
        <f>SUM(D13:D14)</f>
        <v>17676.628682753009</v>
      </c>
      <c r="E15" s="583"/>
      <c r="F15" s="584">
        <f t="shared" si="1"/>
        <v>4475.0958690513944</v>
      </c>
    </row>
    <row r="16" spans="1:12" ht="27.75" customHeight="1" thickBot="1">
      <c r="B16" s="797">
        <v>0.17</v>
      </c>
      <c r="C16" s="798"/>
      <c r="D16" s="563">
        <f>+D15*B16</f>
        <v>3005.0268760680119</v>
      </c>
      <c r="E16" s="578"/>
      <c r="F16" s="585">
        <f t="shared" si="1"/>
        <v>760.76629773873719</v>
      </c>
    </row>
    <row r="17" spans="2:12" ht="18.75" customHeight="1" thickBot="1">
      <c r="B17" s="586" t="s">
        <v>265</v>
      </c>
      <c r="C17" s="587"/>
      <c r="D17" s="582">
        <f>+D16+D15</f>
        <v>20681.655558821021</v>
      </c>
      <c r="E17" s="617"/>
      <c r="F17" s="588">
        <f t="shared" si="1"/>
        <v>5235.8621667901316</v>
      </c>
      <c r="G17" s="589"/>
      <c r="H17" s="589"/>
      <c r="I17" s="589"/>
      <c r="J17" s="589"/>
      <c r="K17" s="589"/>
      <c r="L17" s="589"/>
    </row>
    <row r="18" spans="2:12" ht="18.75" customHeight="1" thickBot="1">
      <c r="B18" s="586"/>
      <c r="C18" s="587" t="s">
        <v>266</v>
      </c>
      <c r="D18" s="590">
        <f>+D17</f>
        <v>20681.655558821021</v>
      </c>
      <c r="E18" s="591"/>
      <c r="F18" s="588">
        <f t="shared" si="1"/>
        <v>5235.8621667901316</v>
      </c>
      <c r="G18" s="589"/>
      <c r="H18" s="589"/>
      <c r="I18" s="589"/>
      <c r="J18" s="589"/>
      <c r="K18" s="589"/>
      <c r="L18" s="589"/>
    </row>
    <row r="19" spans="2:12" ht="18.75" customHeight="1" thickBot="1">
      <c r="B19" s="586" t="s">
        <v>267</v>
      </c>
      <c r="C19" s="587"/>
      <c r="D19" s="592"/>
      <c r="E19" s="593"/>
      <c r="F19" s="588">
        <f t="shared" si="1"/>
        <v>0</v>
      </c>
      <c r="G19" s="589"/>
      <c r="H19" s="589"/>
      <c r="I19" s="589"/>
      <c r="J19" s="589"/>
      <c r="K19" s="589"/>
      <c r="L19" s="589"/>
    </row>
    <row r="20" spans="2:12" ht="18.5" thickBot="1">
      <c r="B20" s="799" t="s">
        <v>268</v>
      </c>
      <c r="C20" s="594" t="s">
        <v>269</v>
      </c>
      <c r="D20" s="595"/>
      <c r="E20" s="596"/>
      <c r="F20" s="597">
        <f t="shared" si="1"/>
        <v>0</v>
      </c>
    </row>
    <row r="21" spans="2:12" s="602" customFormat="1" ht="18.5" thickBot="1">
      <c r="B21" s="800"/>
      <c r="C21" s="598" t="s">
        <v>270</v>
      </c>
      <c r="D21" s="599">
        <f>+D18-D20</f>
        <v>20681.655558821021</v>
      </c>
      <c r="E21" s="600"/>
      <c r="F21" s="601">
        <f t="shared" si="1"/>
        <v>5235.8621667901316</v>
      </c>
    </row>
    <row r="22" spans="2:12" s="602" customFormat="1" ht="18.5" thickBot="1">
      <c r="B22" s="603">
        <v>12</v>
      </c>
      <c r="C22" s="604" t="s">
        <v>271</v>
      </c>
      <c r="D22" s="605">
        <f>+D17*B22</f>
        <v>248179.86670585227</v>
      </c>
      <c r="E22" s="606"/>
      <c r="F22" s="607">
        <f t="shared" si="1"/>
        <v>62830.346001481586</v>
      </c>
    </row>
    <row r="23" spans="2:12" s="610" customFormat="1" ht="5.25" customHeight="1" thickBot="1">
      <c r="B23" s="608"/>
      <c r="C23" s="608"/>
      <c r="D23" s="608"/>
      <c r="E23" s="608"/>
      <c r="F23" s="609"/>
    </row>
    <row r="24" spans="2:12" s="602" customFormat="1" ht="18.5" thickBot="1">
      <c r="B24" s="611"/>
      <c r="C24" s="604" t="s">
        <v>272</v>
      </c>
      <c r="D24" s="612">
        <f>+D19*B22</f>
        <v>0</v>
      </c>
      <c r="E24" s="611"/>
    </row>
  </sheetData>
  <mergeCells count="5">
    <mergeCell ref="B1:L1"/>
    <mergeCell ref="B4:C4"/>
    <mergeCell ref="B14:C14"/>
    <mergeCell ref="B16:C16"/>
    <mergeCell ref="B20:B2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  <pageSetUpPr fitToPage="1"/>
  </sheetPr>
  <dimension ref="A1:W185"/>
  <sheetViews>
    <sheetView showGridLines="0" zoomScaleNormal="100" zoomScalePageLayoutView="150" workbookViewId="0">
      <selection activeCell="G9" sqref="G9"/>
    </sheetView>
  </sheetViews>
  <sheetFormatPr baseColWidth="10" defaultColWidth="8" defaultRowHeight="10"/>
  <cols>
    <col min="1" max="1" width="40.453125" style="70" customWidth="1"/>
    <col min="2" max="2" width="10.08984375" style="70" customWidth="1"/>
    <col min="3" max="3" width="11.90625" style="70" customWidth="1"/>
    <col min="4" max="4" width="13" style="70" customWidth="1"/>
    <col min="5" max="5" width="15" style="70" customWidth="1"/>
    <col min="6" max="6" width="14.08984375" style="70" customWidth="1"/>
    <col min="7" max="7" width="13.453125" style="70" customWidth="1"/>
    <col min="8" max="9" width="13.08984375" style="70" customWidth="1"/>
    <col min="10" max="10" width="12.36328125" style="70" bestFit="1" customWidth="1"/>
    <col min="11" max="13" width="10.08984375" style="70" customWidth="1"/>
    <col min="14" max="15" width="11.453125" style="70" customWidth="1"/>
    <col min="16" max="16" width="10.90625" style="70" customWidth="1"/>
    <col min="17" max="17" width="11.453125" style="70" customWidth="1"/>
    <col min="18" max="18" width="24" style="70" customWidth="1"/>
    <col min="19" max="19" width="12.08984375" style="70" customWidth="1"/>
    <col min="20" max="20" width="12.36328125" style="70" customWidth="1"/>
    <col min="21" max="22" width="9.08984375" style="70" bestFit="1" customWidth="1"/>
    <col min="23" max="23" width="9.453125" style="70" customWidth="1"/>
    <col min="24" max="24" width="10.36328125" style="70" customWidth="1"/>
    <col min="25" max="25" width="9.6328125" style="70" customWidth="1"/>
    <col min="26" max="26" width="11.08984375" style="70" customWidth="1"/>
    <col min="27" max="16384" width="8" style="70"/>
  </cols>
  <sheetData>
    <row r="1" spans="1:13" ht="20">
      <c r="A1" s="829" t="s">
        <v>44</v>
      </c>
      <c r="B1" s="829"/>
      <c r="C1" s="829"/>
      <c r="D1" s="829"/>
      <c r="E1" s="829"/>
    </row>
    <row r="3" spans="1:13" ht="12.5">
      <c r="C3" s="408"/>
      <c r="D3" s="408"/>
      <c r="I3" s="830"/>
      <c r="J3" s="830"/>
      <c r="K3" s="830"/>
      <c r="L3" s="830"/>
      <c r="M3" s="830"/>
    </row>
    <row r="4" spans="1:13" ht="13.5" customHeight="1">
      <c r="A4" s="831" t="s">
        <v>185</v>
      </c>
      <c r="B4" s="832"/>
      <c r="C4" s="409" t="s">
        <v>186</v>
      </c>
      <c r="D4" s="409" t="s">
        <v>187</v>
      </c>
      <c r="I4" s="410"/>
      <c r="J4" s="410"/>
      <c r="K4" s="833"/>
      <c r="L4" s="410"/>
      <c r="M4" s="833"/>
    </row>
    <row r="5" spans="1:13" ht="13">
      <c r="A5" s="823">
        <v>0</v>
      </c>
      <c r="B5" s="824"/>
      <c r="C5" s="411">
        <v>0</v>
      </c>
      <c r="D5" s="412">
        <v>0</v>
      </c>
      <c r="E5" s="255"/>
      <c r="F5" s="255"/>
      <c r="G5" s="255"/>
      <c r="H5" s="255"/>
      <c r="I5" s="410"/>
      <c r="J5" s="410"/>
      <c r="K5" s="833"/>
      <c r="L5" s="410"/>
      <c r="M5" s="833"/>
    </row>
    <row r="6" spans="1:13" ht="13">
      <c r="A6" s="823">
        <v>0</v>
      </c>
      <c r="B6" s="824"/>
      <c r="C6" s="411">
        <v>0</v>
      </c>
      <c r="D6" s="412">
        <v>0</v>
      </c>
      <c r="E6" s="255"/>
      <c r="F6" s="255"/>
      <c r="G6" s="255"/>
      <c r="H6" s="255"/>
      <c r="I6" s="413"/>
      <c r="J6" s="414"/>
      <c r="K6" s="414"/>
      <c r="L6" s="414"/>
      <c r="M6" s="414"/>
    </row>
    <row r="7" spans="1:13" ht="13">
      <c r="A7" s="823">
        <v>0</v>
      </c>
      <c r="B7" s="824"/>
      <c r="C7" s="411">
        <v>0</v>
      </c>
      <c r="D7" s="415">
        <v>0</v>
      </c>
      <c r="E7" s="67"/>
      <c r="F7" s="67"/>
      <c r="G7" s="67"/>
      <c r="H7" s="67"/>
      <c r="I7" s="413"/>
      <c r="J7" s="414"/>
      <c r="K7" s="414"/>
      <c r="L7" s="414"/>
      <c r="M7" s="414"/>
    </row>
    <row r="8" spans="1:13" ht="13">
      <c r="A8" s="823">
        <v>0</v>
      </c>
      <c r="B8" s="824"/>
      <c r="C8" s="411">
        <v>0</v>
      </c>
      <c r="D8" s="415">
        <v>0</v>
      </c>
      <c r="E8" s="255"/>
      <c r="I8" s="413"/>
      <c r="J8" s="414"/>
      <c r="K8" s="414"/>
      <c r="L8" s="414"/>
      <c r="M8" s="414"/>
    </row>
    <row r="9" spans="1:13" ht="11.5">
      <c r="A9" s="823">
        <v>0</v>
      </c>
      <c r="B9" s="824"/>
      <c r="C9" s="411">
        <v>0</v>
      </c>
      <c r="D9" s="415">
        <v>0</v>
      </c>
      <c r="I9" s="416"/>
      <c r="J9" s="414"/>
      <c r="K9" s="414"/>
      <c r="L9" s="414"/>
      <c r="M9" s="414"/>
    </row>
    <row r="10" spans="1:13" ht="11.5">
      <c r="A10" s="823">
        <v>0</v>
      </c>
      <c r="B10" s="824"/>
      <c r="C10" s="411">
        <v>0</v>
      </c>
      <c r="D10" s="415">
        <v>0</v>
      </c>
      <c r="I10" s="416"/>
      <c r="J10" s="414"/>
      <c r="K10" s="414"/>
      <c r="L10" s="414"/>
      <c r="M10" s="414"/>
    </row>
    <row r="11" spans="1:13" ht="11.5">
      <c r="A11" s="823">
        <v>0</v>
      </c>
      <c r="B11" s="824"/>
      <c r="C11" s="411">
        <v>0</v>
      </c>
      <c r="D11" s="415">
        <v>0</v>
      </c>
      <c r="I11" s="416"/>
      <c r="J11" s="414"/>
      <c r="K11" s="414"/>
      <c r="L11" s="414"/>
      <c r="M11" s="414"/>
    </row>
    <row r="12" spans="1:13" ht="11.5">
      <c r="A12" s="823">
        <v>0</v>
      </c>
      <c r="B12" s="824"/>
      <c r="C12" s="411">
        <v>0</v>
      </c>
      <c r="D12" s="415">
        <v>0</v>
      </c>
      <c r="I12" s="416"/>
      <c r="J12" s="414"/>
      <c r="K12" s="414"/>
      <c r="L12" s="414"/>
      <c r="M12" s="414"/>
    </row>
    <row r="13" spans="1:13" ht="11.5">
      <c r="A13" s="823">
        <v>0</v>
      </c>
      <c r="B13" s="824"/>
      <c r="C13" s="411">
        <v>0</v>
      </c>
      <c r="D13" s="415">
        <v>0</v>
      </c>
      <c r="I13" s="416"/>
      <c r="J13" s="414"/>
      <c r="K13" s="414"/>
      <c r="L13" s="414"/>
      <c r="M13" s="414"/>
    </row>
    <row r="14" spans="1:13" ht="11.5">
      <c r="A14" s="823">
        <v>0</v>
      </c>
      <c r="B14" s="824"/>
      <c r="C14" s="411">
        <v>0</v>
      </c>
      <c r="D14" s="415">
        <v>0</v>
      </c>
      <c r="I14" s="416"/>
      <c r="J14" s="414"/>
      <c r="K14" s="414"/>
      <c r="L14" s="414"/>
      <c r="M14" s="414"/>
    </row>
    <row r="15" spans="1:13" ht="11.5">
      <c r="A15" s="823">
        <v>0</v>
      </c>
      <c r="B15" s="824"/>
      <c r="C15" s="411">
        <v>0</v>
      </c>
      <c r="D15" s="415">
        <v>0</v>
      </c>
      <c r="I15" s="416"/>
      <c r="J15" s="414"/>
      <c r="K15" s="414"/>
      <c r="L15" s="414"/>
      <c r="M15" s="414"/>
    </row>
    <row r="16" spans="1:13" ht="11.5">
      <c r="A16" s="823">
        <v>0</v>
      </c>
      <c r="B16" s="824"/>
      <c r="C16" s="411">
        <v>0</v>
      </c>
      <c r="D16" s="415">
        <v>0</v>
      </c>
      <c r="I16" s="416"/>
      <c r="J16" s="414"/>
      <c r="K16" s="414"/>
      <c r="L16" s="414"/>
      <c r="M16" s="414"/>
    </row>
    <row r="17" spans="1:13" ht="11.5">
      <c r="A17" s="823">
        <v>0</v>
      </c>
      <c r="B17" s="824"/>
      <c r="C17" s="411">
        <v>0</v>
      </c>
      <c r="D17" s="415">
        <v>0</v>
      </c>
      <c r="I17" s="416"/>
      <c r="J17" s="414"/>
      <c r="K17" s="414"/>
      <c r="L17" s="414"/>
      <c r="M17" s="414"/>
    </row>
    <row r="18" spans="1:13" ht="11.5">
      <c r="A18" s="823">
        <v>0</v>
      </c>
      <c r="B18" s="824"/>
      <c r="C18" s="411">
        <v>0</v>
      </c>
      <c r="D18" s="415">
        <v>0</v>
      </c>
      <c r="I18" s="416"/>
      <c r="J18" s="414"/>
      <c r="K18" s="414"/>
      <c r="L18" s="414"/>
      <c r="M18" s="414"/>
    </row>
    <row r="19" spans="1:13" ht="11.5">
      <c r="A19" s="823">
        <v>0</v>
      </c>
      <c r="B19" s="824"/>
      <c r="C19" s="411">
        <v>0</v>
      </c>
      <c r="D19" s="415">
        <v>0</v>
      </c>
      <c r="I19" s="416"/>
      <c r="J19" s="414"/>
      <c r="K19" s="414"/>
      <c r="L19" s="414"/>
      <c r="M19" s="414"/>
    </row>
    <row r="20" spans="1:13" ht="11.5">
      <c r="A20" s="823">
        <v>0</v>
      </c>
      <c r="B20" s="824"/>
      <c r="C20" s="411">
        <v>0</v>
      </c>
      <c r="D20" s="415">
        <v>0</v>
      </c>
      <c r="I20" s="416"/>
      <c r="J20" s="414"/>
      <c r="K20" s="414"/>
      <c r="L20" s="414"/>
      <c r="M20" s="414"/>
    </row>
    <row r="21" spans="1:13" ht="11.5">
      <c r="A21" s="823">
        <v>0</v>
      </c>
      <c r="B21" s="824"/>
      <c r="C21" s="411">
        <v>0</v>
      </c>
      <c r="D21" s="415">
        <v>0</v>
      </c>
      <c r="I21" s="416"/>
      <c r="J21" s="414"/>
      <c r="K21" s="414"/>
      <c r="L21" s="414"/>
      <c r="M21" s="414"/>
    </row>
    <row r="22" spans="1:13" ht="11.5">
      <c r="A22" s="823">
        <v>0</v>
      </c>
      <c r="B22" s="824"/>
      <c r="C22" s="411">
        <v>0</v>
      </c>
      <c r="D22" s="415">
        <v>0</v>
      </c>
      <c r="I22" s="416"/>
      <c r="J22" s="414"/>
      <c r="K22" s="414"/>
      <c r="L22" s="414"/>
      <c r="M22" s="414"/>
    </row>
    <row r="23" spans="1:13" ht="12" thickBot="1">
      <c r="A23" s="823">
        <v>0</v>
      </c>
      <c r="B23" s="824"/>
      <c r="C23" s="411">
        <v>0</v>
      </c>
      <c r="D23" s="415">
        <v>0</v>
      </c>
      <c r="I23" s="416"/>
      <c r="J23" s="414"/>
      <c r="K23" s="414"/>
      <c r="L23" s="414"/>
      <c r="M23" s="414"/>
    </row>
    <row r="24" spans="1:13" ht="10.5" thickBot="1">
      <c r="A24" s="825" t="s">
        <v>188</v>
      </c>
      <c r="B24" s="826"/>
      <c r="C24" s="417">
        <v>0</v>
      </c>
      <c r="D24" s="417">
        <v>0</v>
      </c>
      <c r="I24" s="418"/>
      <c r="J24" s="414"/>
      <c r="K24" s="414"/>
      <c r="L24" s="414"/>
      <c r="M24" s="414"/>
    </row>
    <row r="25" spans="1:13">
      <c r="I25" s="418"/>
      <c r="J25" s="414"/>
      <c r="K25" s="414"/>
      <c r="L25" s="414"/>
      <c r="M25" s="414"/>
    </row>
    <row r="26" spans="1:13" ht="11.25" customHeight="1">
      <c r="I26" s="418"/>
      <c r="J26" s="414"/>
      <c r="K26" s="414"/>
      <c r="L26" s="414"/>
      <c r="M26" s="414"/>
    </row>
    <row r="27" spans="1:13" ht="24.75" customHeight="1" thickBot="1">
      <c r="I27" s="419"/>
      <c r="J27" s="419"/>
      <c r="K27" s="419"/>
      <c r="L27" s="419"/>
      <c r="M27" s="419"/>
    </row>
    <row r="28" spans="1:13" ht="11.15" customHeight="1">
      <c r="A28" s="811" t="s">
        <v>189</v>
      </c>
      <c r="B28" s="420"/>
      <c r="C28" s="420"/>
      <c r="D28" s="827" t="s">
        <v>190</v>
      </c>
      <c r="E28" s="806" t="s">
        <v>191</v>
      </c>
      <c r="I28" s="419"/>
      <c r="J28" s="419"/>
      <c r="K28" s="419"/>
      <c r="L28" s="419"/>
      <c r="M28" s="419"/>
    </row>
    <row r="29" spans="1:13" ht="20.5">
      <c r="A29" s="812"/>
      <c r="B29" s="421" t="s">
        <v>192</v>
      </c>
      <c r="C29" s="422" t="s">
        <v>14</v>
      </c>
      <c r="D29" s="828"/>
      <c r="E29" s="807"/>
      <c r="I29" s="419"/>
      <c r="J29" s="419"/>
      <c r="K29" s="419"/>
      <c r="L29" s="419"/>
      <c r="M29" s="419"/>
    </row>
    <row r="30" spans="1:13" ht="12.75" customHeight="1">
      <c r="A30" s="423">
        <v>0</v>
      </c>
      <c r="B30" s="424">
        <v>0</v>
      </c>
      <c r="C30" s="425" t="s">
        <v>193</v>
      </c>
      <c r="D30" s="426">
        <v>0</v>
      </c>
      <c r="E30" s="426">
        <v>0</v>
      </c>
      <c r="I30" s="419"/>
      <c r="J30" s="419"/>
      <c r="K30" s="419"/>
      <c r="L30" s="419"/>
      <c r="M30" s="419"/>
    </row>
    <row r="31" spans="1:13" ht="12.75" customHeight="1">
      <c r="A31" s="427">
        <v>0</v>
      </c>
      <c r="B31" s="428">
        <v>0</v>
      </c>
      <c r="C31" s="429" t="s">
        <v>193</v>
      </c>
      <c r="D31" s="430">
        <v>0</v>
      </c>
      <c r="E31" s="430">
        <v>0</v>
      </c>
      <c r="I31" s="419"/>
      <c r="J31" s="419"/>
      <c r="K31" s="419"/>
      <c r="L31" s="419"/>
      <c r="M31" s="419"/>
    </row>
    <row r="32" spans="1:13" ht="12.75" customHeight="1">
      <c r="A32" s="423">
        <v>0</v>
      </c>
      <c r="B32" s="431">
        <v>0</v>
      </c>
      <c r="C32" s="425" t="s">
        <v>193</v>
      </c>
      <c r="D32" s="426">
        <v>0</v>
      </c>
      <c r="E32" s="426">
        <v>0</v>
      </c>
      <c r="I32" s="419"/>
      <c r="J32" s="419"/>
      <c r="K32" s="419"/>
      <c r="L32" s="419"/>
      <c r="M32" s="419"/>
    </row>
    <row r="33" spans="1:13" ht="12.75" customHeight="1">
      <c r="A33" s="427">
        <v>0</v>
      </c>
      <c r="B33" s="432">
        <v>0</v>
      </c>
      <c r="C33" s="429" t="s">
        <v>193</v>
      </c>
      <c r="D33" s="430">
        <v>0</v>
      </c>
      <c r="E33" s="430">
        <v>0</v>
      </c>
      <c r="I33" s="419"/>
      <c r="J33" s="419"/>
      <c r="K33" s="419"/>
      <c r="L33" s="419"/>
      <c r="M33" s="419"/>
    </row>
    <row r="34" spans="1:13" ht="12.75" customHeight="1">
      <c r="A34" s="423">
        <v>0</v>
      </c>
      <c r="B34" s="431">
        <v>0</v>
      </c>
      <c r="C34" s="425" t="s">
        <v>193</v>
      </c>
      <c r="D34" s="426">
        <v>0</v>
      </c>
      <c r="E34" s="426">
        <v>0</v>
      </c>
      <c r="I34" s="419"/>
      <c r="J34" s="419"/>
      <c r="K34" s="419"/>
      <c r="L34" s="419"/>
      <c r="M34" s="419"/>
    </row>
    <row r="35" spans="1:13" ht="12.75" customHeight="1">
      <c r="A35" s="427">
        <v>0</v>
      </c>
      <c r="B35" s="432">
        <v>0</v>
      </c>
      <c r="C35" s="429" t="s">
        <v>193</v>
      </c>
      <c r="D35" s="430">
        <v>0</v>
      </c>
      <c r="E35" s="430">
        <v>0</v>
      </c>
      <c r="I35" s="419"/>
      <c r="J35" s="419"/>
      <c r="K35" s="419"/>
      <c r="L35" s="419"/>
      <c r="M35" s="419"/>
    </row>
    <row r="36" spans="1:13" ht="12.75" customHeight="1">
      <c r="A36" s="423">
        <v>0</v>
      </c>
      <c r="B36" s="431">
        <v>0</v>
      </c>
      <c r="C36" s="425" t="s">
        <v>193</v>
      </c>
      <c r="D36" s="426">
        <v>0</v>
      </c>
      <c r="E36" s="426">
        <v>0</v>
      </c>
    </row>
    <row r="37" spans="1:13" ht="12.75" customHeight="1">
      <c r="A37" s="427">
        <v>0</v>
      </c>
      <c r="B37" s="432">
        <v>0</v>
      </c>
      <c r="C37" s="429" t="s">
        <v>193</v>
      </c>
      <c r="D37" s="430">
        <v>0</v>
      </c>
      <c r="E37" s="430">
        <v>0</v>
      </c>
    </row>
    <row r="38" spans="1:13" ht="12.75" customHeight="1">
      <c r="A38" s="423">
        <v>0</v>
      </c>
      <c r="B38" s="431">
        <v>0</v>
      </c>
      <c r="C38" s="425" t="s">
        <v>193</v>
      </c>
      <c r="D38" s="426">
        <v>0</v>
      </c>
      <c r="E38" s="426">
        <v>0</v>
      </c>
    </row>
    <row r="39" spans="1:13" ht="12.75" customHeight="1">
      <c r="A39" s="427">
        <v>0</v>
      </c>
      <c r="B39" s="432">
        <v>0</v>
      </c>
      <c r="C39" s="429" t="s">
        <v>193</v>
      </c>
      <c r="D39" s="430">
        <v>0</v>
      </c>
      <c r="E39" s="430">
        <v>0</v>
      </c>
    </row>
    <row r="40" spans="1:13" ht="12.75" customHeight="1">
      <c r="A40" s="423">
        <v>0</v>
      </c>
      <c r="B40" s="431">
        <v>0</v>
      </c>
      <c r="C40" s="425" t="s">
        <v>193</v>
      </c>
      <c r="D40" s="426">
        <v>0</v>
      </c>
      <c r="E40" s="426">
        <v>0</v>
      </c>
    </row>
    <row r="41" spans="1:13" ht="12.75" customHeight="1">
      <c r="A41" s="427">
        <v>0</v>
      </c>
      <c r="B41" s="432">
        <v>0</v>
      </c>
      <c r="C41" s="429" t="s">
        <v>193</v>
      </c>
      <c r="D41" s="430">
        <v>0</v>
      </c>
      <c r="E41" s="430">
        <v>0</v>
      </c>
    </row>
    <row r="42" spans="1:13" ht="12.75" customHeight="1">
      <c r="A42" s="423">
        <v>0</v>
      </c>
      <c r="B42" s="431">
        <v>0</v>
      </c>
      <c r="C42" s="425" t="s">
        <v>193</v>
      </c>
      <c r="D42" s="426">
        <v>0</v>
      </c>
      <c r="E42" s="426">
        <v>0</v>
      </c>
    </row>
    <row r="43" spans="1:13" ht="12.75" customHeight="1">
      <c r="A43" s="427">
        <v>0</v>
      </c>
      <c r="B43" s="432">
        <v>0</v>
      </c>
      <c r="C43" s="429" t="s">
        <v>193</v>
      </c>
      <c r="D43" s="430">
        <v>0</v>
      </c>
      <c r="E43" s="430">
        <v>0</v>
      </c>
    </row>
    <row r="44" spans="1:13" ht="12.75" customHeight="1">
      <c r="A44" s="423">
        <v>0</v>
      </c>
      <c r="B44" s="431">
        <v>0</v>
      </c>
      <c r="C44" s="425" t="s">
        <v>193</v>
      </c>
      <c r="D44" s="426">
        <v>0</v>
      </c>
      <c r="E44" s="426">
        <v>0</v>
      </c>
    </row>
    <row r="45" spans="1:13" ht="12.75" customHeight="1">
      <c r="A45" s="427">
        <v>0</v>
      </c>
      <c r="B45" s="432">
        <v>0</v>
      </c>
      <c r="C45" s="429" t="s">
        <v>193</v>
      </c>
      <c r="D45" s="430">
        <v>0</v>
      </c>
      <c r="E45" s="430">
        <v>0</v>
      </c>
    </row>
    <row r="46" spans="1:13" ht="12.75" customHeight="1">
      <c r="A46" s="423">
        <v>0</v>
      </c>
      <c r="B46" s="431">
        <v>0</v>
      </c>
      <c r="C46" s="425" t="s">
        <v>193</v>
      </c>
      <c r="D46" s="426">
        <v>0</v>
      </c>
      <c r="E46" s="426">
        <v>0</v>
      </c>
    </row>
    <row r="47" spans="1:13" ht="12.75" customHeight="1">
      <c r="A47" s="427">
        <v>0</v>
      </c>
      <c r="B47" s="432">
        <v>0</v>
      </c>
      <c r="C47" s="429" t="s">
        <v>193</v>
      </c>
      <c r="D47" s="430">
        <v>0</v>
      </c>
      <c r="E47" s="430">
        <v>0</v>
      </c>
    </row>
    <row r="48" spans="1:13" ht="12.75" customHeight="1">
      <c r="A48" s="423">
        <v>0</v>
      </c>
      <c r="B48" s="431">
        <v>0</v>
      </c>
      <c r="C48" s="425" t="s">
        <v>193</v>
      </c>
      <c r="D48" s="426">
        <v>0</v>
      </c>
      <c r="E48" s="426">
        <v>0</v>
      </c>
    </row>
    <row r="49" spans="1:8" ht="16.5" customHeight="1" thickBot="1">
      <c r="A49" s="433" t="s">
        <v>194</v>
      </c>
      <c r="B49" s="434"/>
      <c r="C49" s="434"/>
      <c r="D49" s="435"/>
      <c r="E49" s="436">
        <v>0</v>
      </c>
      <c r="F49" s="437"/>
    </row>
    <row r="50" spans="1:8" ht="32.25" customHeight="1" thickBot="1">
      <c r="H50" s="438"/>
    </row>
    <row r="51" spans="1:8" ht="38.25" customHeight="1">
      <c r="A51" s="439" t="s">
        <v>195</v>
      </c>
      <c r="B51" s="440" t="s">
        <v>192</v>
      </c>
      <c r="C51" s="441" t="s">
        <v>196</v>
      </c>
      <c r="D51" s="442" t="s">
        <v>197</v>
      </c>
      <c r="E51" s="442" t="s">
        <v>198</v>
      </c>
      <c r="F51" s="442" t="s">
        <v>199</v>
      </c>
      <c r="G51" s="443" t="s">
        <v>200</v>
      </c>
    </row>
    <row r="52" spans="1:8" ht="12.75" customHeight="1">
      <c r="A52" s="444">
        <v>0</v>
      </c>
      <c r="B52" s="445">
        <v>0</v>
      </c>
      <c r="C52" s="446">
        <v>0</v>
      </c>
      <c r="D52" s="446">
        <v>0</v>
      </c>
      <c r="E52" s="447">
        <v>0</v>
      </c>
      <c r="F52" s="448">
        <v>0</v>
      </c>
      <c r="G52" s="447">
        <v>0</v>
      </c>
    </row>
    <row r="53" spans="1:8" ht="12.75" customHeight="1">
      <c r="A53" s="449">
        <v>0</v>
      </c>
      <c r="B53" s="450">
        <v>0</v>
      </c>
      <c r="C53" s="451">
        <v>0</v>
      </c>
      <c r="D53" s="451">
        <v>0</v>
      </c>
      <c r="E53" s="452">
        <v>0</v>
      </c>
      <c r="F53" s="453">
        <v>0</v>
      </c>
      <c r="G53" s="452">
        <v>0</v>
      </c>
    </row>
    <row r="54" spans="1:8" ht="12.75" customHeight="1">
      <c r="A54" s="427">
        <v>0</v>
      </c>
      <c r="B54" s="432">
        <v>0</v>
      </c>
      <c r="C54" s="446">
        <v>0</v>
      </c>
      <c r="D54" s="446">
        <v>0</v>
      </c>
      <c r="E54" s="447">
        <v>0</v>
      </c>
      <c r="F54" s="448">
        <v>0</v>
      </c>
      <c r="G54" s="447">
        <v>0</v>
      </c>
    </row>
    <row r="55" spans="1:8" ht="12.75" customHeight="1">
      <c r="A55" s="449">
        <v>0</v>
      </c>
      <c r="B55" s="454">
        <v>0</v>
      </c>
      <c r="C55" s="451">
        <v>0</v>
      </c>
      <c r="D55" s="451">
        <v>0</v>
      </c>
      <c r="E55" s="452">
        <v>0</v>
      </c>
      <c r="F55" s="453">
        <v>0</v>
      </c>
      <c r="G55" s="452">
        <v>0</v>
      </c>
    </row>
    <row r="56" spans="1:8" ht="12.75" customHeight="1">
      <c r="A56" s="427">
        <v>0</v>
      </c>
      <c r="B56" s="432">
        <v>0</v>
      </c>
      <c r="C56" s="446">
        <v>0</v>
      </c>
      <c r="D56" s="446">
        <v>0</v>
      </c>
      <c r="E56" s="447">
        <v>0</v>
      </c>
      <c r="F56" s="448">
        <v>0</v>
      </c>
      <c r="G56" s="447">
        <v>0</v>
      </c>
    </row>
    <row r="57" spans="1:8" ht="12.75" customHeight="1">
      <c r="A57" s="449">
        <v>0</v>
      </c>
      <c r="B57" s="454">
        <v>0</v>
      </c>
      <c r="C57" s="451">
        <v>0</v>
      </c>
      <c r="D57" s="451">
        <v>0</v>
      </c>
      <c r="E57" s="452">
        <v>0</v>
      </c>
      <c r="F57" s="453">
        <v>0</v>
      </c>
      <c r="G57" s="452">
        <v>0</v>
      </c>
    </row>
    <row r="58" spans="1:8" ht="12.75" customHeight="1">
      <c r="A58" s="427">
        <v>0</v>
      </c>
      <c r="B58" s="432">
        <v>0</v>
      </c>
      <c r="C58" s="446">
        <v>0</v>
      </c>
      <c r="D58" s="446">
        <v>0</v>
      </c>
      <c r="E58" s="447">
        <v>0</v>
      </c>
      <c r="F58" s="448">
        <v>0</v>
      </c>
      <c r="G58" s="447">
        <v>0</v>
      </c>
    </row>
    <row r="59" spans="1:8" ht="12.75" customHeight="1">
      <c r="A59" s="449">
        <v>0</v>
      </c>
      <c r="B59" s="454">
        <v>0</v>
      </c>
      <c r="C59" s="451">
        <v>0</v>
      </c>
      <c r="D59" s="451">
        <v>0</v>
      </c>
      <c r="E59" s="452">
        <v>0</v>
      </c>
      <c r="F59" s="453">
        <v>0</v>
      </c>
      <c r="G59" s="452">
        <v>0</v>
      </c>
    </row>
    <row r="60" spans="1:8" ht="12.75" customHeight="1">
      <c r="A60" s="444">
        <v>0</v>
      </c>
      <c r="B60" s="432">
        <v>0</v>
      </c>
      <c r="C60" s="446">
        <v>0</v>
      </c>
      <c r="D60" s="446">
        <v>0</v>
      </c>
      <c r="E60" s="447">
        <v>0</v>
      </c>
      <c r="F60" s="448">
        <v>0</v>
      </c>
      <c r="G60" s="447">
        <v>0</v>
      </c>
    </row>
    <row r="61" spans="1:8" ht="12.75" customHeight="1">
      <c r="A61" s="449">
        <v>0</v>
      </c>
      <c r="B61" s="454">
        <v>0</v>
      </c>
      <c r="C61" s="451">
        <v>0</v>
      </c>
      <c r="D61" s="451">
        <v>0</v>
      </c>
      <c r="E61" s="452">
        <v>0</v>
      </c>
      <c r="F61" s="453">
        <v>0</v>
      </c>
      <c r="G61" s="452">
        <v>0</v>
      </c>
    </row>
    <row r="62" spans="1:8" ht="12.75" customHeight="1">
      <c r="A62" s="444">
        <v>0</v>
      </c>
      <c r="B62" s="432">
        <v>0</v>
      </c>
      <c r="C62" s="446">
        <v>0</v>
      </c>
      <c r="D62" s="446">
        <v>0</v>
      </c>
      <c r="E62" s="447">
        <v>0</v>
      </c>
      <c r="F62" s="448">
        <v>0</v>
      </c>
      <c r="G62" s="447">
        <v>0</v>
      </c>
    </row>
    <row r="63" spans="1:8" ht="12.75" customHeight="1">
      <c r="A63" s="449">
        <v>0</v>
      </c>
      <c r="B63" s="454">
        <v>0</v>
      </c>
      <c r="C63" s="451">
        <v>0</v>
      </c>
      <c r="D63" s="451">
        <v>0</v>
      </c>
      <c r="E63" s="452">
        <v>0</v>
      </c>
      <c r="F63" s="453">
        <v>0</v>
      </c>
      <c r="G63" s="455">
        <v>0</v>
      </c>
    </row>
    <row r="64" spans="1:8" ht="12.75" customHeight="1">
      <c r="A64" s="444">
        <v>0</v>
      </c>
      <c r="B64" s="432">
        <v>0</v>
      </c>
      <c r="C64" s="446">
        <v>0</v>
      </c>
      <c r="D64" s="446">
        <v>0</v>
      </c>
      <c r="E64" s="447">
        <v>0</v>
      </c>
      <c r="F64" s="448">
        <v>0</v>
      </c>
      <c r="G64" s="456">
        <v>0</v>
      </c>
    </row>
    <row r="65" spans="1:22" ht="12.75" customHeight="1">
      <c r="A65" s="449">
        <v>0</v>
      </c>
      <c r="B65" s="454">
        <v>0</v>
      </c>
      <c r="C65" s="451">
        <v>0</v>
      </c>
      <c r="D65" s="451">
        <v>0</v>
      </c>
      <c r="E65" s="452">
        <v>0</v>
      </c>
      <c r="F65" s="453">
        <v>0</v>
      </c>
      <c r="G65" s="455">
        <v>0</v>
      </c>
    </row>
    <row r="66" spans="1:22" ht="12.75" customHeight="1">
      <c r="A66" s="444">
        <v>0</v>
      </c>
      <c r="B66" s="432">
        <v>0</v>
      </c>
      <c r="C66" s="446">
        <v>0</v>
      </c>
      <c r="D66" s="446">
        <v>0</v>
      </c>
      <c r="E66" s="447">
        <v>0</v>
      </c>
      <c r="F66" s="448">
        <v>0</v>
      </c>
      <c r="G66" s="456">
        <v>0</v>
      </c>
    </row>
    <row r="67" spans="1:22" ht="12.75" customHeight="1">
      <c r="A67" s="449">
        <v>0</v>
      </c>
      <c r="B67" s="454">
        <v>0</v>
      </c>
      <c r="C67" s="451">
        <v>0</v>
      </c>
      <c r="D67" s="451">
        <v>0</v>
      </c>
      <c r="E67" s="452">
        <v>0</v>
      </c>
      <c r="F67" s="453">
        <v>0</v>
      </c>
      <c r="G67" s="455">
        <v>0</v>
      </c>
    </row>
    <row r="68" spans="1:22" ht="12.75" customHeight="1">
      <c r="A68" s="444">
        <v>0</v>
      </c>
      <c r="B68" s="432">
        <v>0</v>
      </c>
      <c r="C68" s="446">
        <v>0</v>
      </c>
      <c r="D68" s="446">
        <v>0</v>
      </c>
      <c r="E68" s="447">
        <v>0</v>
      </c>
      <c r="F68" s="448">
        <v>0</v>
      </c>
      <c r="G68" s="456">
        <v>0</v>
      </c>
    </row>
    <row r="69" spans="1:22" ht="12.75" customHeight="1">
      <c r="A69" s="449">
        <v>0</v>
      </c>
      <c r="B69" s="454">
        <v>0</v>
      </c>
      <c r="C69" s="451">
        <v>0</v>
      </c>
      <c r="D69" s="451">
        <v>0</v>
      </c>
      <c r="E69" s="452">
        <v>0</v>
      </c>
      <c r="F69" s="453">
        <v>0</v>
      </c>
      <c r="G69" s="455">
        <v>0</v>
      </c>
    </row>
    <row r="70" spans="1:22" ht="12.75" customHeight="1">
      <c r="A70" s="444">
        <v>0</v>
      </c>
      <c r="B70" s="432">
        <v>0</v>
      </c>
      <c r="C70" s="446">
        <v>0</v>
      </c>
      <c r="D70" s="446">
        <v>0</v>
      </c>
      <c r="E70" s="447">
        <v>0</v>
      </c>
      <c r="F70" s="448">
        <v>0</v>
      </c>
      <c r="G70" s="456">
        <v>0</v>
      </c>
    </row>
    <row r="71" spans="1:22" ht="16.5" customHeight="1" thickBot="1">
      <c r="A71" s="457" t="s">
        <v>201</v>
      </c>
      <c r="B71" s="458"/>
      <c r="C71" s="458"/>
      <c r="D71" s="458"/>
      <c r="E71" s="458"/>
      <c r="F71" s="458"/>
      <c r="G71" s="459">
        <v>0</v>
      </c>
      <c r="H71" s="437"/>
    </row>
    <row r="72" spans="1:22" ht="10.5" thickBot="1">
      <c r="D72" s="460"/>
      <c r="E72" s="460"/>
      <c r="F72" s="193"/>
    </row>
    <row r="73" spans="1:22" ht="13" thickBot="1">
      <c r="A73" s="461" t="s">
        <v>202</v>
      </c>
      <c r="B73" s="462"/>
      <c r="C73" s="420"/>
      <c r="D73" s="420"/>
      <c r="E73" s="420"/>
      <c r="F73" s="463"/>
      <c r="U73" s="464"/>
    </row>
    <row r="74" spans="1:22" ht="20">
      <c r="A74" s="465" t="s">
        <v>203</v>
      </c>
      <c r="B74" s="466" t="s">
        <v>204</v>
      </c>
      <c r="C74" s="442" t="s">
        <v>205</v>
      </c>
      <c r="D74" s="442" t="s">
        <v>206</v>
      </c>
      <c r="E74" s="442" t="s">
        <v>207</v>
      </c>
      <c r="F74" s="467" t="s">
        <v>208</v>
      </c>
      <c r="G74" s="468"/>
      <c r="H74" s="469" t="s">
        <v>209</v>
      </c>
      <c r="I74" s="469"/>
      <c r="J74" s="470">
        <v>18</v>
      </c>
      <c r="V74" s="464"/>
    </row>
    <row r="75" spans="1:22">
      <c r="A75" s="471">
        <v>0</v>
      </c>
      <c r="B75" s="472">
        <v>0</v>
      </c>
      <c r="C75" s="473">
        <v>0</v>
      </c>
      <c r="D75" s="474">
        <v>0</v>
      </c>
      <c r="E75" s="473" t="e">
        <v>#DIV/0!</v>
      </c>
      <c r="F75" s="475">
        <v>0</v>
      </c>
      <c r="G75" s="468"/>
    </row>
    <row r="76" spans="1:22">
      <c r="A76" s="476">
        <v>0</v>
      </c>
      <c r="B76" s="477">
        <v>0</v>
      </c>
      <c r="C76" s="478">
        <v>0</v>
      </c>
      <c r="D76" s="479">
        <v>0</v>
      </c>
      <c r="E76" s="478" t="e">
        <v>#DIV/0!</v>
      </c>
      <c r="F76" s="480">
        <v>0</v>
      </c>
      <c r="G76" s="468"/>
      <c r="M76" s="460"/>
      <c r="O76" s="464"/>
    </row>
    <row r="77" spans="1:22" ht="10.5">
      <c r="A77" s="471">
        <v>0</v>
      </c>
      <c r="B77" s="472">
        <v>0</v>
      </c>
      <c r="C77" s="473">
        <v>0</v>
      </c>
      <c r="D77" s="474">
        <v>0</v>
      </c>
      <c r="E77" s="473" t="e">
        <v>#DIV/0!</v>
      </c>
      <c r="F77" s="475">
        <v>0</v>
      </c>
      <c r="G77" s="468"/>
      <c r="M77" s="481"/>
      <c r="O77" s="464"/>
    </row>
    <row r="78" spans="1:22">
      <c r="A78" s="476">
        <v>0</v>
      </c>
      <c r="B78" s="477">
        <v>0</v>
      </c>
      <c r="C78" s="478">
        <v>0</v>
      </c>
      <c r="D78" s="479">
        <v>0</v>
      </c>
      <c r="E78" s="478" t="e">
        <v>#DIV/0!</v>
      </c>
      <c r="F78" s="480">
        <v>0</v>
      </c>
      <c r="G78" s="468"/>
      <c r="M78" s="482"/>
      <c r="O78" s="464"/>
    </row>
    <row r="79" spans="1:22">
      <c r="A79" s="471">
        <v>0</v>
      </c>
      <c r="B79" s="472">
        <v>0</v>
      </c>
      <c r="C79" s="473">
        <v>0</v>
      </c>
      <c r="D79" s="474">
        <v>0</v>
      </c>
      <c r="E79" s="473" t="e">
        <v>#DIV/0!</v>
      </c>
      <c r="F79" s="475">
        <v>0</v>
      </c>
      <c r="G79" s="468"/>
      <c r="M79" s="482"/>
      <c r="O79" s="464"/>
    </row>
    <row r="80" spans="1:22">
      <c r="A80" s="476">
        <v>0</v>
      </c>
      <c r="B80" s="477">
        <v>0</v>
      </c>
      <c r="C80" s="478">
        <v>0</v>
      </c>
      <c r="D80" s="479">
        <v>0</v>
      </c>
      <c r="E80" s="478" t="e">
        <v>#DIV/0!</v>
      </c>
      <c r="F80" s="480">
        <v>0</v>
      </c>
      <c r="G80" s="468"/>
      <c r="M80" s="482"/>
      <c r="O80" s="464"/>
    </row>
    <row r="81" spans="1:15">
      <c r="A81" s="471">
        <v>0</v>
      </c>
      <c r="B81" s="472">
        <v>0</v>
      </c>
      <c r="C81" s="473">
        <v>0</v>
      </c>
      <c r="D81" s="474">
        <v>0</v>
      </c>
      <c r="E81" s="473" t="e">
        <v>#DIV/0!</v>
      </c>
      <c r="F81" s="475">
        <v>0</v>
      </c>
      <c r="G81" s="468"/>
      <c r="M81" s="483"/>
      <c r="O81" s="464"/>
    </row>
    <row r="82" spans="1:15">
      <c r="A82" s="476">
        <v>0</v>
      </c>
      <c r="B82" s="477">
        <v>0</v>
      </c>
      <c r="C82" s="478">
        <v>0</v>
      </c>
      <c r="D82" s="479">
        <v>0</v>
      </c>
      <c r="E82" s="478" t="e">
        <v>#DIV/0!</v>
      </c>
      <c r="F82" s="480">
        <v>0</v>
      </c>
      <c r="G82" s="468"/>
      <c r="M82" s="464"/>
      <c r="N82" s="464"/>
    </row>
    <row r="83" spans="1:15">
      <c r="A83" s="471">
        <v>0</v>
      </c>
      <c r="B83" s="472">
        <v>0</v>
      </c>
      <c r="C83" s="473">
        <v>0</v>
      </c>
      <c r="D83" s="474">
        <v>0</v>
      </c>
      <c r="E83" s="473" t="e">
        <v>#DIV/0!</v>
      </c>
      <c r="F83" s="475">
        <v>0</v>
      </c>
      <c r="G83" s="468"/>
      <c r="M83" s="464"/>
      <c r="N83" s="464"/>
    </row>
    <row r="84" spans="1:15">
      <c r="A84" s="476">
        <v>0</v>
      </c>
      <c r="B84" s="477">
        <v>0</v>
      </c>
      <c r="C84" s="478">
        <v>0</v>
      </c>
      <c r="D84" s="479">
        <v>0</v>
      </c>
      <c r="E84" s="478" t="e">
        <v>#DIV/0!</v>
      </c>
      <c r="F84" s="480">
        <v>0</v>
      </c>
      <c r="G84" s="468"/>
      <c r="M84" s="464"/>
      <c r="N84" s="464"/>
    </row>
    <row r="85" spans="1:15">
      <c r="A85" s="471">
        <v>0</v>
      </c>
      <c r="B85" s="472">
        <v>0</v>
      </c>
      <c r="C85" s="473">
        <v>0</v>
      </c>
      <c r="D85" s="474">
        <v>0</v>
      </c>
      <c r="E85" s="473" t="e">
        <v>#DIV/0!</v>
      </c>
      <c r="F85" s="475">
        <v>0</v>
      </c>
      <c r="G85" s="468"/>
      <c r="M85" s="464"/>
      <c r="N85" s="464"/>
    </row>
    <row r="86" spans="1:15">
      <c r="A86" s="476">
        <v>0</v>
      </c>
      <c r="B86" s="477">
        <v>0</v>
      </c>
      <c r="C86" s="478">
        <v>0</v>
      </c>
      <c r="D86" s="479">
        <v>0</v>
      </c>
      <c r="E86" s="478" t="e">
        <v>#DIV/0!</v>
      </c>
      <c r="F86" s="480">
        <v>0</v>
      </c>
      <c r="G86" s="468"/>
      <c r="M86" s="464"/>
      <c r="N86" s="464"/>
    </row>
    <row r="87" spans="1:15">
      <c r="A87" s="471">
        <v>0</v>
      </c>
      <c r="B87" s="472">
        <v>0</v>
      </c>
      <c r="C87" s="473">
        <v>0</v>
      </c>
      <c r="D87" s="474">
        <v>0</v>
      </c>
      <c r="E87" s="473" t="e">
        <v>#DIV/0!</v>
      </c>
      <c r="F87" s="475">
        <v>0</v>
      </c>
      <c r="G87" s="468"/>
      <c r="M87" s="464"/>
      <c r="N87" s="464"/>
    </row>
    <row r="88" spans="1:15">
      <c r="A88" s="476">
        <v>0</v>
      </c>
      <c r="B88" s="477">
        <v>0</v>
      </c>
      <c r="C88" s="478">
        <v>0</v>
      </c>
      <c r="D88" s="479">
        <v>0</v>
      </c>
      <c r="E88" s="478" t="e">
        <v>#DIV/0!</v>
      </c>
      <c r="F88" s="480">
        <v>0</v>
      </c>
      <c r="G88" s="468"/>
      <c r="M88" s="464"/>
      <c r="N88" s="464"/>
    </row>
    <row r="89" spans="1:15">
      <c r="A89" s="471">
        <v>0</v>
      </c>
      <c r="B89" s="472">
        <v>0</v>
      </c>
      <c r="C89" s="473">
        <v>0</v>
      </c>
      <c r="D89" s="474">
        <v>0</v>
      </c>
      <c r="E89" s="473" t="e">
        <v>#DIV/0!</v>
      </c>
      <c r="F89" s="475">
        <v>0</v>
      </c>
      <c r="G89" s="468"/>
      <c r="M89" s="464"/>
      <c r="N89" s="464"/>
    </row>
    <row r="90" spans="1:15">
      <c r="A90" s="476">
        <v>0</v>
      </c>
      <c r="B90" s="477">
        <v>0</v>
      </c>
      <c r="C90" s="478">
        <v>0</v>
      </c>
      <c r="D90" s="479">
        <v>0</v>
      </c>
      <c r="E90" s="478" t="e">
        <v>#DIV/0!</v>
      </c>
      <c r="F90" s="480">
        <v>0</v>
      </c>
      <c r="G90" s="468"/>
      <c r="M90" s="464"/>
      <c r="N90" s="464"/>
    </row>
    <row r="91" spans="1:15">
      <c r="A91" s="471">
        <v>0</v>
      </c>
      <c r="B91" s="472">
        <v>0</v>
      </c>
      <c r="C91" s="473">
        <v>0</v>
      </c>
      <c r="D91" s="474">
        <v>0</v>
      </c>
      <c r="E91" s="473" t="e">
        <v>#DIV/0!</v>
      </c>
      <c r="F91" s="475">
        <v>0</v>
      </c>
      <c r="G91" s="468"/>
      <c r="M91" s="464"/>
      <c r="N91" s="464"/>
    </row>
    <row r="92" spans="1:15">
      <c r="A92" s="476">
        <v>0</v>
      </c>
      <c r="B92" s="477">
        <v>0</v>
      </c>
      <c r="C92" s="478">
        <v>0</v>
      </c>
      <c r="D92" s="479">
        <v>0</v>
      </c>
      <c r="E92" s="478" t="e">
        <v>#DIV/0!</v>
      </c>
      <c r="F92" s="480">
        <v>0</v>
      </c>
      <c r="G92" s="468"/>
      <c r="M92" s="464"/>
      <c r="N92" s="464"/>
    </row>
    <row r="93" spans="1:15">
      <c r="A93" s="471">
        <v>0</v>
      </c>
      <c r="B93" s="472">
        <v>0</v>
      </c>
      <c r="C93" s="473">
        <v>0</v>
      </c>
      <c r="D93" s="474">
        <v>0</v>
      </c>
      <c r="E93" s="473" t="e">
        <v>#DIV/0!</v>
      </c>
      <c r="F93" s="475">
        <v>0</v>
      </c>
      <c r="G93" s="468"/>
      <c r="M93" s="464"/>
      <c r="N93" s="464"/>
    </row>
    <row r="94" spans="1:15" ht="16.5" customHeight="1" thickBot="1">
      <c r="A94" s="808" t="s">
        <v>210</v>
      </c>
      <c r="B94" s="809"/>
      <c r="C94" s="809"/>
      <c r="D94" s="809"/>
      <c r="E94" s="484"/>
      <c r="F94" s="485">
        <v>0</v>
      </c>
      <c r="G94" s="437"/>
      <c r="L94" s="464"/>
      <c r="M94" s="464"/>
    </row>
    <row r="95" spans="1:15" ht="10.5" thickBot="1">
      <c r="L95" s="464"/>
      <c r="M95" s="464"/>
    </row>
    <row r="96" spans="1:15" ht="23.25" customHeight="1" thickBot="1">
      <c r="A96" s="820" t="s">
        <v>211</v>
      </c>
      <c r="B96" s="821"/>
      <c r="C96" s="821"/>
      <c r="D96" s="822"/>
      <c r="E96" s="486">
        <v>7.0000000000000007E-2</v>
      </c>
      <c r="F96" s="487"/>
      <c r="G96" s="487"/>
      <c r="H96" s="488">
        <v>60</v>
      </c>
      <c r="I96" s="418"/>
      <c r="L96" s="464"/>
      <c r="M96" s="464"/>
    </row>
    <row r="97" spans="1:23" ht="21">
      <c r="A97" s="489" t="s">
        <v>212</v>
      </c>
      <c r="B97" s="490" t="s">
        <v>213</v>
      </c>
      <c r="C97" s="490" t="s">
        <v>214</v>
      </c>
      <c r="D97" s="491" t="s">
        <v>215</v>
      </c>
      <c r="E97" s="491" t="s">
        <v>216</v>
      </c>
      <c r="F97" s="492" t="s">
        <v>217</v>
      </c>
      <c r="G97" s="493" t="s">
        <v>215</v>
      </c>
      <c r="H97" s="494" t="s">
        <v>218</v>
      </c>
      <c r="I97" s="492" t="s">
        <v>219</v>
      </c>
      <c r="J97" s="492" t="s">
        <v>220</v>
      </c>
      <c r="K97" s="492" t="s">
        <v>221</v>
      </c>
      <c r="O97" s="464"/>
      <c r="P97" s="464"/>
    </row>
    <row r="98" spans="1:23">
      <c r="A98" s="476">
        <v>0</v>
      </c>
      <c r="B98" s="495">
        <v>0</v>
      </c>
      <c r="C98" s="496">
        <v>4950</v>
      </c>
      <c r="D98" s="497">
        <v>4950</v>
      </c>
      <c r="E98" s="497">
        <v>1386.0000000000002</v>
      </c>
      <c r="F98" s="497">
        <v>0</v>
      </c>
      <c r="G98" s="497">
        <v>6336</v>
      </c>
      <c r="H98" s="497">
        <v>0</v>
      </c>
      <c r="I98" s="498">
        <v>0</v>
      </c>
      <c r="J98" s="499">
        <v>0</v>
      </c>
      <c r="K98" s="70">
        <v>0</v>
      </c>
      <c r="L98" s="500" t="e">
        <v>#DIV/0!</v>
      </c>
      <c r="M98" s="70">
        <v>0</v>
      </c>
    </row>
    <row r="99" spans="1:23">
      <c r="A99" s="444">
        <v>0</v>
      </c>
      <c r="B99" s="501">
        <v>0</v>
      </c>
      <c r="C99" s="502">
        <v>4950</v>
      </c>
      <c r="D99" s="503">
        <v>4950</v>
      </c>
      <c r="E99" s="503">
        <v>1386.0000000000002</v>
      </c>
      <c r="F99" s="503">
        <v>0</v>
      </c>
      <c r="G99" s="503">
        <v>6336</v>
      </c>
      <c r="H99" s="503">
        <v>0</v>
      </c>
      <c r="I99" s="504">
        <v>0</v>
      </c>
      <c r="J99" s="499">
        <v>0</v>
      </c>
      <c r="K99" s="70">
        <v>0</v>
      </c>
      <c r="L99" s="500" t="e">
        <v>#DIV/0!</v>
      </c>
      <c r="M99" s="70">
        <v>0</v>
      </c>
    </row>
    <row r="100" spans="1:23">
      <c r="A100" s="476">
        <v>0</v>
      </c>
      <c r="B100" s="495">
        <v>0</v>
      </c>
      <c r="C100" s="496">
        <v>4950</v>
      </c>
      <c r="D100" s="497">
        <v>4950</v>
      </c>
      <c r="E100" s="497">
        <v>1386.0000000000002</v>
      </c>
      <c r="F100" s="497">
        <v>0</v>
      </c>
      <c r="G100" s="497">
        <v>6336</v>
      </c>
      <c r="H100" s="497">
        <v>0</v>
      </c>
      <c r="I100" s="498">
        <v>0</v>
      </c>
      <c r="J100" s="499">
        <v>0</v>
      </c>
      <c r="K100" s="70">
        <v>0</v>
      </c>
      <c r="L100" s="500" t="e">
        <v>#DIV/0!</v>
      </c>
      <c r="M100" s="70">
        <v>0</v>
      </c>
    </row>
    <row r="101" spans="1:23">
      <c r="A101" s="444">
        <v>0</v>
      </c>
      <c r="B101" s="501">
        <v>0</v>
      </c>
      <c r="C101" s="502">
        <v>4950</v>
      </c>
      <c r="D101" s="503">
        <v>4950</v>
      </c>
      <c r="E101" s="503">
        <v>1386.0000000000002</v>
      </c>
      <c r="F101" s="503">
        <v>0</v>
      </c>
      <c r="G101" s="503">
        <v>6336</v>
      </c>
      <c r="H101" s="503">
        <v>0</v>
      </c>
      <c r="I101" s="504">
        <v>0</v>
      </c>
      <c r="J101" s="499">
        <v>0</v>
      </c>
      <c r="K101" s="70">
        <v>0</v>
      </c>
      <c r="L101" s="500" t="e">
        <v>#DIV/0!</v>
      </c>
      <c r="M101" s="70">
        <v>0</v>
      </c>
    </row>
    <row r="102" spans="1:23">
      <c r="A102" s="476">
        <v>0</v>
      </c>
      <c r="B102" s="495">
        <v>0</v>
      </c>
      <c r="C102" s="496">
        <v>4950</v>
      </c>
      <c r="D102" s="497">
        <v>4950</v>
      </c>
      <c r="E102" s="497">
        <v>1386.0000000000002</v>
      </c>
      <c r="F102" s="497">
        <v>0</v>
      </c>
      <c r="G102" s="497">
        <v>6336</v>
      </c>
      <c r="H102" s="497">
        <v>0</v>
      </c>
      <c r="I102" s="498">
        <v>0</v>
      </c>
      <c r="J102" s="499">
        <v>0</v>
      </c>
      <c r="K102" s="70">
        <v>0</v>
      </c>
      <c r="L102" s="500" t="e">
        <v>#DIV/0!</v>
      </c>
      <c r="M102" s="70">
        <v>0</v>
      </c>
    </row>
    <row r="103" spans="1:23">
      <c r="A103" s="444">
        <v>0</v>
      </c>
      <c r="B103" s="501">
        <v>0</v>
      </c>
      <c r="C103" s="502">
        <v>4950</v>
      </c>
      <c r="D103" s="503">
        <v>4950</v>
      </c>
      <c r="E103" s="503">
        <v>1386.0000000000002</v>
      </c>
      <c r="F103" s="503">
        <v>0</v>
      </c>
      <c r="G103" s="503">
        <v>6336</v>
      </c>
      <c r="H103" s="503">
        <v>0</v>
      </c>
      <c r="I103" s="504">
        <v>0</v>
      </c>
      <c r="J103" s="499">
        <v>0</v>
      </c>
      <c r="K103" s="70">
        <v>0</v>
      </c>
      <c r="L103" s="500" t="e">
        <v>#DIV/0!</v>
      </c>
      <c r="M103" s="70">
        <v>0</v>
      </c>
    </row>
    <row r="104" spans="1:23">
      <c r="A104" s="476">
        <v>0</v>
      </c>
      <c r="B104" s="495">
        <v>0</v>
      </c>
      <c r="C104" s="496">
        <v>4950</v>
      </c>
      <c r="D104" s="497">
        <v>4950</v>
      </c>
      <c r="E104" s="497">
        <v>1386.0000000000002</v>
      </c>
      <c r="F104" s="497">
        <v>0</v>
      </c>
      <c r="G104" s="497">
        <v>6336</v>
      </c>
      <c r="H104" s="497">
        <v>0</v>
      </c>
      <c r="I104" s="498">
        <v>0</v>
      </c>
      <c r="J104" s="499">
        <v>0</v>
      </c>
      <c r="K104" s="70">
        <v>0</v>
      </c>
      <c r="L104" s="500" t="e">
        <v>#DIV/0!</v>
      </c>
      <c r="M104" s="70">
        <v>0</v>
      </c>
      <c r="W104" s="500"/>
    </row>
    <row r="105" spans="1:23">
      <c r="A105" s="444">
        <v>0</v>
      </c>
      <c r="B105" s="501">
        <v>0</v>
      </c>
      <c r="C105" s="502">
        <v>4950</v>
      </c>
      <c r="D105" s="503">
        <v>4950</v>
      </c>
      <c r="E105" s="503">
        <v>1386.0000000000002</v>
      </c>
      <c r="F105" s="503">
        <v>0</v>
      </c>
      <c r="G105" s="503">
        <v>6336</v>
      </c>
      <c r="H105" s="503">
        <v>0</v>
      </c>
      <c r="I105" s="504">
        <v>0</v>
      </c>
      <c r="J105" s="499">
        <v>0</v>
      </c>
      <c r="K105" s="70">
        <v>0</v>
      </c>
      <c r="L105" s="500" t="e">
        <v>#DIV/0!</v>
      </c>
      <c r="M105" s="70">
        <v>0</v>
      </c>
      <c r="Q105" s="464"/>
      <c r="W105" s="505"/>
    </row>
    <row r="106" spans="1:23" ht="12.75" customHeight="1">
      <c r="A106" s="476">
        <v>0</v>
      </c>
      <c r="B106" s="495">
        <v>0</v>
      </c>
      <c r="C106" s="496">
        <v>4950</v>
      </c>
      <c r="D106" s="497">
        <v>4950</v>
      </c>
      <c r="E106" s="497">
        <v>1386.0000000000002</v>
      </c>
      <c r="F106" s="497">
        <v>0</v>
      </c>
      <c r="G106" s="497">
        <v>6336</v>
      </c>
      <c r="H106" s="497">
        <v>0</v>
      </c>
      <c r="I106" s="498">
        <v>0</v>
      </c>
      <c r="J106" s="499">
        <v>0</v>
      </c>
      <c r="K106" s="70">
        <v>0</v>
      </c>
      <c r="L106" s="500" t="e">
        <v>#DIV/0!</v>
      </c>
      <c r="M106" s="70">
        <v>0</v>
      </c>
      <c r="O106" s="506"/>
      <c r="P106" s="507"/>
      <c r="Q106" s="464"/>
      <c r="W106" s="500"/>
    </row>
    <row r="107" spans="1:23" ht="12.75" customHeight="1">
      <c r="A107" s="444">
        <v>0</v>
      </c>
      <c r="B107" s="501">
        <v>0</v>
      </c>
      <c r="C107" s="502">
        <v>4950</v>
      </c>
      <c r="D107" s="503">
        <v>4950</v>
      </c>
      <c r="E107" s="503">
        <v>1386.0000000000002</v>
      </c>
      <c r="F107" s="503">
        <v>0</v>
      </c>
      <c r="G107" s="503">
        <v>6336</v>
      </c>
      <c r="H107" s="503">
        <v>0</v>
      </c>
      <c r="I107" s="504">
        <v>0</v>
      </c>
      <c r="J107" s="499">
        <v>0</v>
      </c>
      <c r="K107" s="70">
        <v>0</v>
      </c>
      <c r="L107" s="500" t="e">
        <v>#DIV/0!</v>
      </c>
      <c r="M107" s="70">
        <v>0</v>
      </c>
      <c r="O107" s="506"/>
      <c r="P107" s="507"/>
      <c r="Q107" s="464"/>
      <c r="W107" s="500"/>
    </row>
    <row r="108" spans="1:23" ht="12.75" customHeight="1">
      <c r="A108" s="476">
        <v>0</v>
      </c>
      <c r="B108" s="495">
        <v>0</v>
      </c>
      <c r="C108" s="496">
        <v>4950</v>
      </c>
      <c r="D108" s="497">
        <v>4950</v>
      </c>
      <c r="E108" s="497">
        <v>1386.0000000000002</v>
      </c>
      <c r="F108" s="497">
        <v>0</v>
      </c>
      <c r="G108" s="497">
        <v>6336</v>
      </c>
      <c r="H108" s="497">
        <v>0</v>
      </c>
      <c r="I108" s="498">
        <v>0</v>
      </c>
      <c r="J108" s="499">
        <v>0</v>
      </c>
      <c r="K108" s="70">
        <v>0</v>
      </c>
      <c r="L108" s="500" t="e">
        <v>#DIV/0!</v>
      </c>
      <c r="O108" s="506"/>
      <c r="P108" s="507"/>
      <c r="Q108" s="464"/>
      <c r="W108" s="500"/>
    </row>
    <row r="109" spans="1:23" ht="12.75" customHeight="1">
      <c r="A109" s="444">
        <v>0</v>
      </c>
      <c r="B109" s="501">
        <v>0</v>
      </c>
      <c r="C109" s="502">
        <v>4950</v>
      </c>
      <c r="D109" s="503">
        <v>4950</v>
      </c>
      <c r="E109" s="503">
        <v>1386.0000000000002</v>
      </c>
      <c r="F109" s="503">
        <v>0</v>
      </c>
      <c r="G109" s="503">
        <v>6336</v>
      </c>
      <c r="H109" s="503">
        <v>0</v>
      </c>
      <c r="I109" s="504">
        <v>0</v>
      </c>
      <c r="J109" s="499">
        <v>0</v>
      </c>
      <c r="K109" s="70">
        <v>0</v>
      </c>
      <c r="L109" s="500" t="e">
        <v>#DIV/0!</v>
      </c>
      <c r="O109" s="506"/>
      <c r="P109" s="507"/>
      <c r="Q109" s="464"/>
      <c r="W109" s="500"/>
    </row>
    <row r="110" spans="1:23" ht="12.75" customHeight="1">
      <c r="A110" s="476">
        <v>0</v>
      </c>
      <c r="B110" s="495">
        <v>0</v>
      </c>
      <c r="C110" s="496">
        <v>4950</v>
      </c>
      <c r="D110" s="497">
        <v>4950</v>
      </c>
      <c r="E110" s="497">
        <v>1386.0000000000002</v>
      </c>
      <c r="F110" s="497">
        <v>0</v>
      </c>
      <c r="G110" s="497">
        <v>6336</v>
      </c>
      <c r="H110" s="497">
        <v>0</v>
      </c>
      <c r="I110" s="498">
        <v>0</v>
      </c>
      <c r="J110" s="499">
        <v>0</v>
      </c>
      <c r="K110" s="70">
        <v>0</v>
      </c>
      <c r="L110" s="500" t="e">
        <v>#DIV/0!</v>
      </c>
      <c r="O110" s="506"/>
      <c r="P110" s="507"/>
      <c r="Q110" s="464"/>
      <c r="W110" s="500"/>
    </row>
    <row r="111" spans="1:23" ht="12.75" customHeight="1">
      <c r="A111" s="444">
        <v>0</v>
      </c>
      <c r="B111" s="501">
        <v>0</v>
      </c>
      <c r="C111" s="502">
        <v>4950</v>
      </c>
      <c r="D111" s="503">
        <v>4950</v>
      </c>
      <c r="E111" s="503">
        <v>1386.0000000000002</v>
      </c>
      <c r="F111" s="503">
        <v>0</v>
      </c>
      <c r="G111" s="503">
        <v>6336</v>
      </c>
      <c r="H111" s="503">
        <v>0</v>
      </c>
      <c r="I111" s="504">
        <v>0</v>
      </c>
      <c r="J111" s="499">
        <v>0</v>
      </c>
      <c r="K111" s="70">
        <v>0</v>
      </c>
      <c r="L111" s="500" t="e">
        <v>#DIV/0!</v>
      </c>
      <c r="O111" s="506"/>
      <c r="P111" s="507"/>
      <c r="Q111" s="464"/>
      <c r="W111" s="500"/>
    </row>
    <row r="112" spans="1:23" ht="12.75" customHeight="1">
      <c r="A112" s="476">
        <v>0</v>
      </c>
      <c r="B112" s="495">
        <v>0</v>
      </c>
      <c r="C112" s="496">
        <v>4950</v>
      </c>
      <c r="D112" s="497">
        <v>4950</v>
      </c>
      <c r="E112" s="497">
        <v>1386.0000000000002</v>
      </c>
      <c r="F112" s="497">
        <v>0</v>
      </c>
      <c r="G112" s="497">
        <v>6336</v>
      </c>
      <c r="H112" s="497">
        <v>0</v>
      </c>
      <c r="I112" s="498">
        <v>0</v>
      </c>
      <c r="J112" s="499">
        <v>0</v>
      </c>
      <c r="K112" s="70">
        <v>0</v>
      </c>
      <c r="L112" s="500" t="e">
        <v>#DIV/0!</v>
      </c>
      <c r="O112" s="506"/>
      <c r="P112" s="507"/>
      <c r="Q112" s="464"/>
      <c r="W112" s="500"/>
    </row>
    <row r="113" spans="1:23" ht="12.75" customHeight="1">
      <c r="A113" s="444">
        <v>0</v>
      </c>
      <c r="B113" s="501">
        <v>0</v>
      </c>
      <c r="C113" s="502">
        <v>4950</v>
      </c>
      <c r="D113" s="503">
        <v>4950</v>
      </c>
      <c r="E113" s="503">
        <v>1386.0000000000002</v>
      </c>
      <c r="F113" s="503">
        <v>0</v>
      </c>
      <c r="G113" s="503">
        <v>6336</v>
      </c>
      <c r="H113" s="503">
        <v>0</v>
      </c>
      <c r="I113" s="504">
        <v>0</v>
      </c>
      <c r="J113" s="499">
        <v>0</v>
      </c>
      <c r="K113" s="70">
        <v>0</v>
      </c>
      <c r="L113" s="500" t="e">
        <v>#DIV/0!</v>
      </c>
      <c r="O113" s="506"/>
      <c r="P113" s="507"/>
      <c r="Q113" s="464"/>
      <c r="W113" s="500"/>
    </row>
    <row r="114" spans="1:23" ht="12.75" customHeight="1">
      <c r="A114" s="476">
        <v>0</v>
      </c>
      <c r="B114" s="495">
        <v>0</v>
      </c>
      <c r="C114" s="496">
        <v>4950</v>
      </c>
      <c r="D114" s="497">
        <v>4950</v>
      </c>
      <c r="E114" s="497">
        <v>1386.0000000000002</v>
      </c>
      <c r="F114" s="497">
        <v>0</v>
      </c>
      <c r="G114" s="497">
        <v>6336</v>
      </c>
      <c r="H114" s="497">
        <v>0</v>
      </c>
      <c r="I114" s="498">
        <v>0</v>
      </c>
      <c r="J114" s="499">
        <v>0</v>
      </c>
      <c r="K114" s="70">
        <v>0</v>
      </c>
      <c r="L114" s="500" t="e">
        <v>#DIV/0!</v>
      </c>
      <c r="O114" s="506"/>
      <c r="P114" s="507"/>
      <c r="Q114" s="464"/>
      <c r="W114" s="500"/>
    </row>
    <row r="115" spans="1:23" ht="12.75" customHeight="1">
      <c r="A115" s="444">
        <v>0</v>
      </c>
      <c r="B115" s="501">
        <v>0</v>
      </c>
      <c r="C115" s="502">
        <v>4950</v>
      </c>
      <c r="D115" s="503">
        <v>4950</v>
      </c>
      <c r="E115" s="503">
        <v>1386.0000000000002</v>
      </c>
      <c r="F115" s="503">
        <v>0</v>
      </c>
      <c r="G115" s="503">
        <v>6336</v>
      </c>
      <c r="H115" s="503">
        <v>0</v>
      </c>
      <c r="I115" s="504">
        <v>0</v>
      </c>
      <c r="J115" s="499">
        <v>0</v>
      </c>
      <c r="K115" s="70">
        <v>0</v>
      </c>
      <c r="L115" s="500" t="e">
        <v>#DIV/0!</v>
      </c>
      <c r="O115" s="506"/>
      <c r="P115" s="507"/>
      <c r="Q115" s="464"/>
      <c r="W115" s="500"/>
    </row>
    <row r="116" spans="1:23" ht="12.75" customHeight="1">
      <c r="A116" s="476">
        <v>0</v>
      </c>
      <c r="B116" s="495">
        <v>0</v>
      </c>
      <c r="C116" s="496">
        <v>4950</v>
      </c>
      <c r="D116" s="497">
        <v>4950</v>
      </c>
      <c r="E116" s="497">
        <v>1386.0000000000002</v>
      </c>
      <c r="F116" s="497">
        <v>0</v>
      </c>
      <c r="G116" s="497">
        <v>6336</v>
      </c>
      <c r="H116" s="497">
        <v>0</v>
      </c>
      <c r="I116" s="498">
        <v>0</v>
      </c>
      <c r="J116" s="499">
        <v>0</v>
      </c>
      <c r="K116" s="70">
        <v>0</v>
      </c>
      <c r="L116" s="500" t="e">
        <v>#DIV/0!</v>
      </c>
      <c r="O116" s="506"/>
      <c r="P116" s="507"/>
      <c r="Q116" s="464"/>
      <c r="W116" s="500"/>
    </row>
    <row r="117" spans="1:23" ht="13.5" thickBot="1">
      <c r="A117" s="508" t="s">
        <v>222</v>
      </c>
      <c r="B117" s="509"/>
      <c r="C117" s="509"/>
      <c r="D117" s="509">
        <v>0</v>
      </c>
      <c r="E117" s="509"/>
      <c r="F117" s="509">
        <v>0</v>
      </c>
      <c r="G117" s="458"/>
      <c r="H117" s="458"/>
      <c r="I117" s="510">
        <v>0</v>
      </c>
      <c r="J117" s="510">
        <v>0</v>
      </c>
      <c r="K117" s="510">
        <v>0</v>
      </c>
      <c r="L117" s="510" t="e">
        <v>#DIV/0!</v>
      </c>
      <c r="O117" s="506"/>
      <c r="P117" s="507"/>
    </row>
    <row r="118" spans="1:23" ht="10.5">
      <c r="F118" s="70" t="e">
        <v>#DIV/0!</v>
      </c>
      <c r="I118" s="418"/>
      <c r="L118" s="506"/>
      <c r="M118" s="507"/>
      <c r="N118" s="464"/>
    </row>
    <row r="119" spans="1:23" ht="11" thickBot="1">
      <c r="I119" s="418"/>
      <c r="J119" s="613"/>
      <c r="K119" s="613"/>
      <c r="L119" s="615"/>
      <c r="M119" s="507"/>
      <c r="N119" s="464"/>
    </row>
    <row r="120" spans="1:23" ht="12" customHeight="1">
      <c r="A120" s="811" t="s">
        <v>223</v>
      </c>
      <c r="B120" s="511"/>
      <c r="C120" s="511"/>
      <c r="D120" s="813" t="s">
        <v>224</v>
      </c>
      <c r="E120" s="512" t="s">
        <v>225</v>
      </c>
      <c r="F120" s="512"/>
      <c r="G120" s="512"/>
      <c r="H120" s="801" t="s">
        <v>226</v>
      </c>
      <c r="J120" s="613">
        <v>0</v>
      </c>
      <c r="K120" s="613"/>
      <c r="L120" s="616"/>
      <c r="O120" s="506"/>
      <c r="P120" s="507"/>
      <c r="Q120" s="464"/>
    </row>
    <row r="121" spans="1:23" ht="20">
      <c r="A121" s="812"/>
      <c r="B121" s="513" t="s">
        <v>192</v>
      </c>
      <c r="C121" s="514" t="s">
        <v>227</v>
      </c>
      <c r="D121" s="814"/>
      <c r="E121" s="513" t="s">
        <v>228</v>
      </c>
      <c r="F121" s="513" t="s">
        <v>229</v>
      </c>
      <c r="G121" s="513" t="s">
        <v>230</v>
      </c>
      <c r="H121" s="802"/>
      <c r="J121" s="613"/>
      <c r="K121" s="613"/>
      <c r="L121" s="616"/>
      <c r="O121" s="506"/>
      <c r="P121" s="507"/>
      <c r="Q121" s="464"/>
    </row>
    <row r="122" spans="1:23" ht="11.5">
      <c r="A122" s="427">
        <v>0</v>
      </c>
      <c r="B122" s="445">
        <v>0</v>
      </c>
      <c r="C122" s="515">
        <v>29.166666666666668</v>
      </c>
      <c r="D122" s="430">
        <v>0</v>
      </c>
      <c r="E122" s="430">
        <v>5500</v>
      </c>
      <c r="F122" s="430">
        <v>83.333333333333329</v>
      </c>
      <c r="G122" s="430">
        <v>62.4</v>
      </c>
      <c r="H122" s="516">
        <v>0</v>
      </c>
      <c r="J122" s="613"/>
      <c r="K122" s="613">
        <v>0</v>
      </c>
      <c r="L122" s="616"/>
      <c r="O122" s="506"/>
      <c r="P122" s="507"/>
      <c r="Q122" s="464"/>
    </row>
    <row r="123" spans="1:23" ht="11.5">
      <c r="A123" s="449">
        <v>0</v>
      </c>
      <c r="B123" s="450">
        <v>0</v>
      </c>
      <c r="C123" s="517">
        <v>29.166666666666668</v>
      </c>
      <c r="D123" s="480">
        <v>0</v>
      </c>
      <c r="E123" s="480">
        <v>5500</v>
      </c>
      <c r="F123" s="480">
        <v>83.333333333333329</v>
      </c>
      <c r="G123" s="480">
        <v>62.4</v>
      </c>
      <c r="H123" s="518">
        <v>0</v>
      </c>
      <c r="J123" s="613"/>
      <c r="K123" s="613"/>
      <c r="L123" s="616"/>
      <c r="O123" s="506"/>
      <c r="P123" s="507"/>
      <c r="Q123" s="464"/>
    </row>
    <row r="124" spans="1:23" ht="11.5">
      <c r="A124" s="427">
        <v>0</v>
      </c>
      <c r="B124" s="432">
        <v>0</v>
      </c>
      <c r="C124" s="515">
        <v>29.166666666666668</v>
      </c>
      <c r="D124" s="430">
        <v>0</v>
      </c>
      <c r="E124" s="430">
        <v>5500</v>
      </c>
      <c r="F124" s="430">
        <v>83.333333333333329</v>
      </c>
      <c r="G124" s="430">
        <v>62.4</v>
      </c>
      <c r="H124" s="516">
        <v>0</v>
      </c>
      <c r="J124" s="613"/>
      <c r="K124" s="613"/>
      <c r="L124" s="613"/>
      <c r="Q124" s="464"/>
    </row>
    <row r="125" spans="1:23" ht="11.5">
      <c r="A125" s="449">
        <v>0</v>
      </c>
      <c r="B125" s="454">
        <v>0</v>
      </c>
      <c r="C125" s="517">
        <v>29.166666666666668</v>
      </c>
      <c r="D125" s="480">
        <v>0</v>
      </c>
      <c r="E125" s="480">
        <v>5500</v>
      </c>
      <c r="F125" s="480">
        <v>83.333333333333329</v>
      </c>
      <c r="G125" s="480">
        <v>62.4</v>
      </c>
      <c r="H125" s="518">
        <v>0</v>
      </c>
      <c r="J125" s="613"/>
      <c r="K125" s="613"/>
      <c r="L125" s="613"/>
      <c r="O125" s="519"/>
      <c r="P125" s="464"/>
      <c r="Q125" s="464"/>
    </row>
    <row r="126" spans="1:23" ht="11.5">
      <c r="A126" s="427">
        <v>0</v>
      </c>
      <c r="B126" s="432">
        <v>0</v>
      </c>
      <c r="C126" s="515">
        <v>29.166666666666668</v>
      </c>
      <c r="D126" s="430">
        <v>0</v>
      </c>
      <c r="E126" s="430">
        <v>5500</v>
      </c>
      <c r="F126" s="430">
        <v>83.333333333333329</v>
      </c>
      <c r="G126" s="430">
        <v>62.4</v>
      </c>
      <c r="H126" s="516">
        <v>0</v>
      </c>
      <c r="O126" s="520"/>
      <c r="P126" s="520"/>
      <c r="Q126" s="521"/>
      <c r="R126" s="521"/>
      <c r="S126" s="522"/>
    </row>
    <row r="127" spans="1:23" ht="13.5" customHeight="1">
      <c r="A127" s="449">
        <v>0</v>
      </c>
      <c r="B127" s="454">
        <v>0</v>
      </c>
      <c r="C127" s="517">
        <v>29.166666666666668</v>
      </c>
      <c r="D127" s="480">
        <v>0</v>
      </c>
      <c r="E127" s="480">
        <v>5500</v>
      </c>
      <c r="F127" s="480">
        <v>83.333333333333329</v>
      </c>
      <c r="G127" s="480">
        <v>62.4</v>
      </c>
      <c r="H127" s="518">
        <v>0</v>
      </c>
      <c r="O127" s="523"/>
      <c r="P127" s="524"/>
      <c r="Q127" s="525"/>
      <c r="R127" s="525"/>
      <c r="T127" s="522"/>
    </row>
    <row r="128" spans="1:23" ht="11.5">
      <c r="A128" s="427">
        <v>0</v>
      </c>
      <c r="B128" s="432">
        <v>0</v>
      </c>
      <c r="C128" s="515">
        <v>29.166666666666668</v>
      </c>
      <c r="D128" s="430">
        <v>0</v>
      </c>
      <c r="E128" s="430">
        <v>5500</v>
      </c>
      <c r="F128" s="430">
        <v>83.333333333333329</v>
      </c>
      <c r="G128" s="430">
        <v>62.4</v>
      </c>
      <c r="H128" s="516">
        <v>0</v>
      </c>
      <c r="Q128" s="525"/>
      <c r="R128" s="525"/>
    </row>
    <row r="129" spans="1:18" ht="11.5">
      <c r="A129" s="449">
        <v>0</v>
      </c>
      <c r="B129" s="454">
        <v>0</v>
      </c>
      <c r="C129" s="517">
        <v>29.166666666666668</v>
      </c>
      <c r="D129" s="480">
        <v>0</v>
      </c>
      <c r="E129" s="480">
        <v>5500</v>
      </c>
      <c r="F129" s="480">
        <v>83.333333333333329</v>
      </c>
      <c r="G129" s="480">
        <v>62.4</v>
      </c>
      <c r="H129" s="518">
        <v>0</v>
      </c>
      <c r="O129" s="523"/>
      <c r="P129" s="524"/>
      <c r="Q129" s="525"/>
      <c r="R129" s="525"/>
    </row>
    <row r="130" spans="1:18" ht="11.5">
      <c r="A130" s="427">
        <v>0</v>
      </c>
      <c r="B130" s="432">
        <v>0</v>
      </c>
      <c r="C130" s="515">
        <v>29.166666666666668</v>
      </c>
      <c r="D130" s="430">
        <v>0</v>
      </c>
      <c r="E130" s="430">
        <v>5500</v>
      </c>
      <c r="F130" s="430">
        <v>83.333333333333329</v>
      </c>
      <c r="G130" s="430">
        <v>62.4</v>
      </c>
      <c r="H130" s="516">
        <v>0</v>
      </c>
      <c r="O130" s="523"/>
      <c r="P130" s="524"/>
      <c r="Q130" s="525"/>
      <c r="R130" s="525"/>
    </row>
    <row r="131" spans="1:18" ht="11.5">
      <c r="A131" s="449">
        <v>0</v>
      </c>
      <c r="B131" s="454">
        <v>0</v>
      </c>
      <c r="C131" s="517">
        <v>29.166666666666668</v>
      </c>
      <c r="D131" s="480">
        <v>0</v>
      </c>
      <c r="E131" s="480">
        <v>5500</v>
      </c>
      <c r="F131" s="480">
        <v>83.333333333333329</v>
      </c>
      <c r="G131" s="480">
        <v>62.4</v>
      </c>
      <c r="H131" s="518">
        <v>0</v>
      </c>
      <c r="O131" s="523"/>
      <c r="P131" s="524"/>
      <c r="Q131" s="525"/>
      <c r="R131" s="525"/>
    </row>
    <row r="132" spans="1:18" ht="11.5">
      <c r="A132" s="427">
        <v>0</v>
      </c>
      <c r="B132" s="432">
        <v>0</v>
      </c>
      <c r="C132" s="515">
        <v>29.166666666666668</v>
      </c>
      <c r="D132" s="430">
        <v>0</v>
      </c>
      <c r="E132" s="430">
        <v>5500</v>
      </c>
      <c r="F132" s="430">
        <v>83.333333333333329</v>
      </c>
      <c r="G132" s="430">
        <v>62.4</v>
      </c>
      <c r="H132" s="516">
        <v>0</v>
      </c>
      <c r="O132" s="523"/>
      <c r="P132" s="524"/>
      <c r="Q132" s="525"/>
      <c r="R132" s="525"/>
    </row>
    <row r="133" spans="1:18" ht="11.5">
      <c r="A133" s="449">
        <v>0</v>
      </c>
      <c r="B133" s="454">
        <v>0</v>
      </c>
      <c r="C133" s="517">
        <v>29.166666666666668</v>
      </c>
      <c r="D133" s="480">
        <v>0</v>
      </c>
      <c r="E133" s="480">
        <v>5500</v>
      </c>
      <c r="F133" s="480">
        <v>83.333333333333329</v>
      </c>
      <c r="G133" s="480">
        <v>62.4</v>
      </c>
      <c r="H133" s="518">
        <v>0</v>
      </c>
      <c r="O133" s="523"/>
      <c r="P133" s="524"/>
      <c r="Q133" s="525"/>
      <c r="R133" s="525"/>
    </row>
    <row r="134" spans="1:18" ht="11.5">
      <c r="A134" s="427">
        <v>0</v>
      </c>
      <c r="B134" s="432">
        <v>0</v>
      </c>
      <c r="C134" s="515">
        <v>29.166666666666668</v>
      </c>
      <c r="D134" s="430">
        <v>0</v>
      </c>
      <c r="E134" s="430">
        <v>5500</v>
      </c>
      <c r="F134" s="430">
        <v>83.333333333333329</v>
      </c>
      <c r="G134" s="430">
        <v>62.4</v>
      </c>
      <c r="H134" s="516">
        <v>0</v>
      </c>
      <c r="O134" s="523"/>
      <c r="P134" s="524"/>
      <c r="Q134" s="525"/>
      <c r="R134" s="525"/>
    </row>
    <row r="135" spans="1:18" ht="11.5">
      <c r="A135" s="449">
        <v>0</v>
      </c>
      <c r="B135" s="454">
        <v>0</v>
      </c>
      <c r="C135" s="517">
        <v>29.166666666666668</v>
      </c>
      <c r="D135" s="480">
        <v>0</v>
      </c>
      <c r="E135" s="480">
        <v>5500</v>
      </c>
      <c r="F135" s="480">
        <v>83.333333333333329</v>
      </c>
      <c r="G135" s="480">
        <v>62.4</v>
      </c>
      <c r="H135" s="518">
        <v>0</v>
      </c>
      <c r="O135" s="523"/>
      <c r="P135" s="524"/>
      <c r="Q135" s="525"/>
      <c r="R135" s="525"/>
    </row>
    <row r="136" spans="1:18" ht="11.5">
      <c r="A136" s="427">
        <v>0</v>
      </c>
      <c r="B136" s="432">
        <v>0</v>
      </c>
      <c r="C136" s="515">
        <v>29.166666666666668</v>
      </c>
      <c r="D136" s="430">
        <v>0</v>
      </c>
      <c r="E136" s="430">
        <v>5500</v>
      </c>
      <c r="F136" s="430">
        <v>83.333333333333329</v>
      </c>
      <c r="G136" s="430">
        <v>62.4</v>
      </c>
      <c r="H136" s="516">
        <v>0</v>
      </c>
      <c r="O136" s="523"/>
      <c r="P136" s="524"/>
      <c r="Q136" s="525"/>
      <c r="R136" s="525"/>
    </row>
    <row r="137" spans="1:18" ht="11.5">
      <c r="A137" s="449">
        <v>0</v>
      </c>
      <c r="B137" s="454">
        <v>0</v>
      </c>
      <c r="C137" s="517">
        <v>29.166666666666668</v>
      </c>
      <c r="D137" s="480">
        <v>0</v>
      </c>
      <c r="E137" s="480">
        <v>5500</v>
      </c>
      <c r="F137" s="480">
        <v>83.333333333333329</v>
      </c>
      <c r="G137" s="480">
        <v>62.4</v>
      </c>
      <c r="H137" s="518">
        <v>0</v>
      </c>
      <c r="O137" s="523"/>
      <c r="P137" s="524"/>
      <c r="Q137" s="525"/>
      <c r="R137" s="525"/>
    </row>
    <row r="138" spans="1:18" ht="11.5">
      <c r="A138" s="427">
        <v>0</v>
      </c>
      <c r="B138" s="432">
        <v>0</v>
      </c>
      <c r="C138" s="515">
        <v>29.166666666666668</v>
      </c>
      <c r="D138" s="430">
        <v>0</v>
      </c>
      <c r="E138" s="430">
        <v>5500</v>
      </c>
      <c r="F138" s="430">
        <v>83.333333333333329</v>
      </c>
      <c r="G138" s="430">
        <v>62.4</v>
      </c>
      <c r="H138" s="516">
        <v>0</v>
      </c>
      <c r="O138" s="523"/>
      <c r="P138" s="524"/>
      <c r="Q138" s="525"/>
      <c r="R138" s="525"/>
    </row>
    <row r="139" spans="1:18" ht="11.5">
      <c r="A139" s="449">
        <v>0</v>
      </c>
      <c r="B139" s="454">
        <v>0</v>
      </c>
      <c r="C139" s="517">
        <v>29.166666666666668</v>
      </c>
      <c r="D139" s="480">
        <v>0</v>
      </c>
      <c r="E139" s="480">
        <v>5500</v>
      </c>
      <c r="F139" s="480">
        <v>83.333333333333329</v>
      </c>
      <c r="G139" s="480">
        <v>62.4</v>
      </c>
      <c r="H139" s="518">
        <v>0</v>
      </c>
      <c r="O139" s="523"/>
      <c r="P139" s="524"/>
      <c r="Q139" s="525"/>
      <c r="R139" s="525"/>
    </row>
    <row r="140" spans="1:18" ht="13" thickBot="1">
      <c r="A140" s="803" t="s">
        <v>194</v>
      </c>
      <c r="B140" s="804"/>
      <c r="C140" s="804"/>
      <c r="D140" s="804"/>
      <c r="E140" s="526"/>
      <c r="F140" s="526"/>
      <c r="G140" s="526"/>
      <c r="H140" s="436">
        <v>0</v>
      </c>
      <c r="I140" s="437"/>
      <c r="O140" s="523"/>
      <c r="P140" s="524"/>
      <c r="Q140" s="525"/>
      <c r="R140" s="525"/>
    </row>
    <row r="141" spans="1:18">
      <c r="L141" s="523"/>
      <c r="M141" s="524"/>
      <c r="N141" s="525"/>
      <c r="O141" s="525"/>
    </row>
    <row r="142" spans="1:18" ht="10.5" thickBot="1">
      <c r="L142" s="523"/>
      <c r="M142" s="524"/>
      <c r="N142" s="525"/>
      <c r="O142" s="525"/>
    </row>
    <row r="143" spans="1:18" ht="10.5">
      <c r="A143" s="462" t="s">
        <v>231</v>
      </c>
      <c r="B143" s="527" t="s">
        <v>0</v>
      </c>
      <c r="C143" s="527" t="s">
        <v>232</v>
      </c>
      <c r="D143" s="527" t="s">
        <v>233</v>
      </c>
      <c r="E143" s="527" t="s">
        <v>234</v>
      </c>
      <c r="F143" s="528" t="s">
        <v>2</v>
      </c>
      <c r="G143" s="613"/>
      <c r="H143" s="613"/>
      <c r="I143" s="613"/>
      <c r="J143" s="614"/>
      <c r="K143" s="524"/>
      <c r="L143" s="525"/>
      <c r="M143" s="525"/>
    </row>
    <row r="144" spans="1:18">
      <c r="A144" s="529">
        <v>0</v>
      </c>
      <c r="B144" s="464">
        <v>0</v>
      </c>
      <c r="C144" s="464">
        <v>0</v>
      </c>
      <c r="D144" s="464">
        <v>0</v>
      </c>
      <c r="E144" s="464">
        <v>0</v>
      </c>
      <c r="F144" s="530">
        <v>0</v>
      </c>
      <c r="G144" s="613"/>
      <c r="H144" s="613">
        <v>30592</v>
      </c>
      <c r="I144" s="613">
        <v>30592</v>
      </c>
      <c r="J144" s="614"/>
      <c r="K144" s="524"/>
      <c r="L144" s="525"/>
      <c r="M144" s="525"/>
    </row>
    <row r="145" spans="1:13">
      <c r="A145" s="531">
        <v>0</v>
      </c>
      <c r="B145" s="532">
        <v>0</v>
      </c>
      <c r="C145" s="532">
        <v>0</v>
      </c>
      <c r="D145" s="532">
        <v>0</v>
      </c>
      <c r="E145" s="532">
        <v>0</v>
      </c>
      <c r="F145" s="533">
        <v>0</v>
      </c>
      <c r="G145" s="613" t="s">
        <v>235</v>
      </c>
      <c r="H145" s="613"/>
      <c r="I145" s="613"/>
      <c r="J145" s="614"/>
      <c r="K145" s="524"/>
      <c r="L145" s="525"/>
      <c r="M145" s="525"/>
    </row>
    <row r="146" spans="1:13">
      <c r="A146" s="534">
        <v>0</v>
      </c>
      <c r="B146" s="464">
        <v>0</v>
      </c>
      <c r="C146" s="535">
        <v>0</v>
      </c>
      <c r="D146" s="535">
        <v>0</v>
      </c>
      <c r="E146" s="535">
        <v>0</v>
      </c>
      <c r="F146" s="536">
        <v>0</v>
      </c>
      <c r="G146" s="613"/>
      <c r="H146" s="613"/>
      <c r="I146" s="613"/>
      <c r="J146" s="614"/>
      <c r="K146" s="524"/>
      <c r="L146" s="525"/>
      <c r="M146" s="525"/>
    </row>
    <row r="147" spans="1:13">
      <c r="A147" s="531">
        <v>0</v>
      </c>
      <c r="B147" s="532">
        <v>0</v>
      </c>
      <c r="C147" s="532">
        <v>0</v>
      </c>
      <c r="D147" s="532">
        <v>0</v>
      </c>
      <c r="E147" s="532">
        <v>0</v>
      </c>
      <c r="F147" s="533">
        <v>0</v>
      </c>
      <c r="G147" s="613"/>
      <c r="H147" s="613"/>
      <c r="I147" s="613"/>
      <c r="J147" s="614"/>
      <c r="K147" s="524"/>
      <c r="L147" s="525"/>
      <c r="M147" s="525"/>
    </row>
    <row r="148" spans="1:13">
      <c r="A148" s="534">
        <v>0</v>
      </c>
      <c r="B148" s="535">
        <v>0</v>
      </c>
      <c r="C148" s="535">
        <v>0</v>
      </c>
      <c r="D148" s="535">
        <v>0</v>
      </c>
      <c r="E148" s="535">
        <v>0</v>
      </c>
      <c r="F148" s="536">
        <v>0</v>
      </c>
      <c r="J148" s="523"/>
      <c r="K148" s="524"/>
      <c r="L148" s="525"/>
      <c r="M148" s="525"/>
    </row>
    <row r="149" spans="1:13" ht="11" thickBot="1">
      <c r="A149" s="537"/>
      <c r="B149" s="538"/>
      <c r="C149" s="538"/>
      <c r="D149" s="538"/>
      <c r="E149" s="538"/>
      <c r="F149" s="539">
        <v>0</v>
      </c>
    </row>
    <row r="151" spans="1:13" ht="15.5">
      <c r="A151" s="196" t="s">
        <v>236</v>
      </c>
      <c r="B151" s="196"/>
      <c r="C151" s="197"/>
      <c r="D151" s="197"/>
      <c r="E151" s="197"/>
    </row>
    <row r="152" spans="1:13" ht="15.5">
      <c r="A152" s="196"/>
      <c r="B152" s="196"/>
      <c r="C152" s="197"/>
      <c r="D152" s="197"/>
      <c r="E152" s="197"/>
    </row>
    <row r="153" spans="1:13" ht="13.5" thickBot="1">
      <c r="A153" s="279" t="s">
        <v>237</v>
      </c>
      <c r="B153" s="280"/>
      <c r="C153" s="281"/>
      <c r="D153" s="281"/>
      <c r="E153" s="281"/>
    </row>
    <row r="154" spans="1:13" ht="13">
      <c r="A154" s="198" t="s">
        <v>238</v>
      </c>
      <c r="B154" s="199"/>
      <c r="C154" s="199"/>
      <c r="D154" s="282"/>
      <c r="E154" s="283" t="s">
        <v>10</v>
      </c>
    </row>
    <row r="155" spans="1:13" ht="13">
      <c r="A155" s="284"/>
      <c r="B155" s="285"/>
      <c r="C155" s="285"/>
      <c r="D155" s="286"/>
      <c r="E155" s="287" t="s">
        <v>62</v>
      </c>
    </row>
    <row r="156" spans="1:13" ht="13">
      <c r="A156" s="805" t="s">
        <v>239</v>
      </c>
      <c r="B156" s="805"/>
      <c r="C156" s="805"/>
      <c r="D156" s="805"/>
      <c r="E156" s="540">
        <v>0</v>
      </c>
    </row>
    <row r="157" spans="1:13" ht="13">
      <c r="A157" s="805" t="s">
        <v>240</v>
      </c>
      <c r="B157" s="805"/>
      <c r="C157" s="805"/>
      <c r="D157" s="805"/>
      <c r="E157" s="540">
        <v>0</v>
      </c>
    </row>
    <row r="158" spans="1:13" ht="13">
      <c r="A158" s="805" t="s">
        <v>241</v>
      </c>
      <c r="B158" s="805"/>
      <c r="C158" s="805"/>
      <c r="D158" s="805"/>
      <c r="E158" s="540">
        <v>0</v>
      </c>
    </row>
    <row r="159" spans="1:13" ht="13">
      <c r="A159" s="805" t="s">
        <v>242</v>
      </c>
      <c r="B159" s="805"/>
      <c r="C159" s="805"/>
      <c r="D159" s="805"/>
      <c r="E159" s="541">
        <v>0</v>
      </c>
    </row>
    <row r="160" spans="1:13" ht="13">
      <c r="A160" s="805" t="s">
        <v>243</v>
      </c>
      <c r="B160" s="805"/>
      <c r="C160" s="805"/>
      <c r="D160" s="805"/>
      <c r="E160" s="541">
        <v>0</v>
      </c>
    </row>
    <row r="161" spans="1:5" ht="13">
      <c r="A161" s="815" t="s">
        <v>244</v>
      </c>
      <c r="B161" s="816"/>
      <c r="C161" s="816"/>
      <c r="D161" s="817"/>
      <c r="E161" s="541">
        <v>0</v>
      </c>
    </row>
    <row r="162" spans="1:5" ht="13.5" thickBot="1">
      <c r="A162" s="818" t="s">
        <v>149</v>
      </c>
      <c r="B162" s="819"/>
      <c r="C162" s="819"/>
      <c r="D162" s="819"/>
      <c r="E162" s="292">
        <v>0</v>
      </c>
    </row>
    <row r="167" spans="1:5" ht="10.5">
      <c r="A167" s="810" t="s">
        <v>245</v>
      </c>
      <c r="B167" s="810"/>
      <c r="C167" s="810"/>
      <c r="D167" s="810"/>
      <c r="E167" s="810"/>
    </row>
    <row r="168" spans="1:5" ht="10.5" thickBot="1"/>
    <row r="169" spans="1:5" ht="11" thickBot="1">
      <c r="A169" s="542" t="s">
        <v>246</v>
      </c>
      <c r="B169" s="543" t="s">
        <v>247</v>
      </c>
      <c r="C169" s="543" t="s">
        <v>248</v>
      </c>
      <c r="D169" s="543" t="s">
        <v>249</v>
      </c>
      <c r="E169" s="544" t="s">
        <v>250</v>
      </c>
    </row>
    <row r="170" spans="1:5" ht="10.5" thickBot="1">
      <c r="A170" s="545">
        <v>0</v>
      </c>
      <c r="B170" s="546">
        <v>0</v>
      </c>
      <c r="C170" s="464">
        <v>0</v>
      </c>
      <c r="D170" s="464">
        <v>0</v>
      </c>
      <c r="E170" s="547">
        <v>0</v>
      </c>
    </row>
    <row r="171" spans="1:5">
      <c r="A171" s="548">
        <v>0</v>
      </c>
      <c r="B171" s="549">
        <v>0</v>
      </c>
      <c r="C171" s="464">
        <v>0</v>
      </c>
      <c r="D171" s="464">
        <v>0</v>
      </c>
      <c r="E171" s="547">
        <v>0</v>
      </c>
    </row>
    <row r="172" spans="1:5">
      <c r="A172" s="548">
        <v>0</v>
      </c>
      <c r="B172" s="549">
        <v>0</v>
      </c>
      <c r="C172" s="464">
        <v>0</v>
      </c>
      <c r="D172" s="464">
        <v>0</v>
      </c>
      <c r="E172" s="530" t="e">
        <v>#DIV/0!</v>
      </c>
    </row>
    <row r="173" spans="1:5">
      <c r="A173" s="548">
        <v>0</v>
      </c>
      <c r="B173" s="549">
        <v>0</v>
      </c>
      <c r="C173" s="464">
        <v>0</v>
      </c>
      <c r="D173" s="464">
        <v>0</v>
      </c>
      <c r="E173" s="530" t="e">
        <v>#DIV/0!</v>
      </c>
    </row>
    <row r="174" spans="1:5">
      <c r="A174" s="548">
        <v>0</v>
      </c>
      <c r="B174" s="549">
        <v>0</v>
      </c>
      <c r="C174" s="464">
        <v>0</v>
      </c>
      <c r="D174" s="464">
        <v>0</v>
      </c>
      <c r="E174" s="530" t="e">
        <v>#DIV/0!</v>
      </c>
    </row>
    <row r="175" spans="1:5">
      <c r="A175" s="548">
        <v>0</v>
      </c>
      <c r="B175" s="549">
        <v>0</v>
      </c>
      <c r="C175" s="464">
        <v>0</v>
      </c>
      <c r="D175" s="464">
        <v>0</v>
      </c>
      <c r="E175" s="530" t="e">
        <v>#DIV/0!</v>
      </c>
    </row>
    <row r="176" spans="1:5">
      <c r="A176" s="548">
        <v>0</v>
      </c>
      <c r="B176" s="549">
        <v>0</v>
      </c>
      <c r="C176" s="464">
        <v>0</v>
      </c>
      <c r="D176" s="464">
        <v>0</v>
      </c>
      <c r="E176" s="530" t="e">
        <v>#DIV/0!</v>
      </c>
    </row>
    <row r="177" spans="1:5">
      <c r="A177" s="548">
        <v>0</v>
      </c>
      <c r="B177" s="549">
        <v>0</v>
      </c>
      <c r="C177" s="464">
        <v>0</v>
      </c>
      <c r="D177" s="464">
        <v>0</v>
      </c>
      <c r="E177" s="530" t="e">
        <v>#DIV/0!</v>
      </c>
    </row>
    <row r="178" spans="1:5">
      <c r="A178" s="548">
        <v>0</v>
      </c>
      <c r="B178" s="549">
        <v>0</v>
      </c>
      <c r="C178" s="464">
        <v>0</v>
      </c>
      <c r="D178" s="464">
        <v>0</v>
      </c>
      <c r="E178" s="530" t="e">
        <v>#DIV/0!</v>
      </c>
    </row>
    <row r="179" spans="1:5">
      <c r="A179" s="548">
        <v>0</v>
      </c>
      <c r="B179" s="549">
        <v>0</v>
      </c>
      <c r="C179" s="464">
        <v>0</v>
      </c>
      <c r="D179" s="464">
        <v>0</v>
      </c>
      <c r="E179" s="530" t="e">
        <v>#DIV/0!</v>
      </c>
    </row>
    <row r="180" spans="1:5">
      <c r="A180" s="548">
        <v>0</v>
      </c>
      <c r="B180" s="549">
        <v>0</v>
      </c>
      <c r="C180" s="464">
        <v>0</v>
      </c>
      <c r="D180" s="464">
        <v>0</v>
      </c>
      <c r="E180" s="530" t="e">
        <v>#DIV/0!</v>
      </c>
    </row>
    <row r="181" spans="1:5">
      <c r="A181" s="548">
        <v>0</v>
      </c>
      <c r="B181" s="549">
        <v>0</v>
      </c>
      <c r="C181" s="464"/>
      <c r="D181" s="464"/>
      <c r="E181" s="530" t="e">
        <v>#DIV/0!</v>
      </c>
    </row>
    <row r="182" spans="1:5">
      <c r="A182" s="548">
        <v>0</v>
      </c>
      <c r="B182" s="549">
        <v>0</v>
      </c>
      <c r="C182" s="464"/>
      <c r="D182" s="464"/>
      <c r="E182" s="530" t="e">
        <v>#DIV/0!</v>
      </c>
    </row>
    <row r="183" spans="1:5">
      <c r="A183" s="548">
        <v>0</v>
      </c>
      <c r="B183" s="549">
        <v>0</v>
      </c>
      <c r="C183" s="464"/>
      <c r="D183" s="464"/>
      <c r="E183" s="530" t="e">
        <v>#DIV/0!</v>
      </c>
    </row>
    <row r="184" spans="1:5">
      <c r="A184" s="548">
        <v>0</v>
      </c>
      <c r="B184" s="549">
        <v>0</v>
      </c>
      <c r="C184" s="464"/>
      <c r="D184" s="464"/>
      <c r="E184" s="530" t="e">
        <v>#DIV/0!</v>
      </c>
    </row>
    <row r="185" spans="1:5" ht="10.5" thickBot="1">
      <c r="A185" s="550">
        <v>0</v>
      </c>
      <c r="B185" s="551">
        <v>0</v>
      </c>
      <c r="C185" s="552"/>
      <c r="D185" s="552"/>
      <c r="E185" s="553" t="e">
        <v>#DIV/0!</v>
      </c>
    </row>
  </sheetData>
  <mergeCells count="42">
    <mergeCell ref="A6:B6"/>
    <mergeCell ref="A7:B7"/>
    <mergeCell ref="A8:B8"/>
    <mergeCell ref="A9:B9"/>
    <mergeCell ref="A10:B10"/>
    <mergeCell ref="A1:E1"/>
    <mergeCell ref="I3:M3"/>
    <mergeCell ref="A4:B4"/>
    <mergeCell ref="K4:K5"/>
    <mergeCell ref="M4:M5"/>
    <mergeCell ref="A5:B5"/>
    <mergeCell ref="A23:B23"/>
    <mergeCell ref="A24:B24"/>
    <mergeCell ref="A28:A29"/>
    <mergeCell ref="D28:D29"/>
    <mergeCell ref="A17:B17"/>
    <mergeCell ref="A18:B18"/>
    <mergeCell ref="A19:B19"/>
    <mergeCell ref="A20:B20"/>
    <mergeCell ref="A21:B21"/>
    <mergeCell ref="A22:B22"/>
    <mergeCell ref="A16:B16"/>
    <mergeCell ref="A11:B11"/>
    <mergeCell ref="A12:B12"/>
    <mergeCell ref="A13:B13"/>
    <mergeCell ref="A14:B14"/>
    <mergeCell ref="A15:B15"/>
    <mergeCell ref="E28:E29"/>
    <mergeCell ref="A94:D94"/>
    <mergeCell ref="A167:E167"/>
    <mergeCell ref="A120:A121"/>
    <mergeCell ref="D120:D121"/>
    <mergeCell ref="A159:D159"/>
    <mergeCell ref="A160:D160"/>
    <mergeCell ref="A161:D161"/>
    <mergeCell ref="A162:D162"/>
    <mergeCell ref="A96:D96"/>
    <mergeCell ref="H120:H121"/>
    <mergeCell ref="A140:D140"/>
    <mergeCell ref="A156:D156"/>
    <mergeCell ref="A157:D157"/>
    <mergeCell ref="A158:D158"/>
  </mergeCells>
  <printOptions horizontalCentered="1"/>
  <pageMargins left="0" right="0" top="1.0236220472440944" bottom="0.35433070866141736" header="0.59055118110236227" footer="0.15748031496062992"/>
  <pageSetup paperSize="9" scale="79" orientation="landscape"/>
  <headerFooter>
    <oddHeader>&amp;LGREEN CARE DEL PERU S.A.&amp;R&amp;"Arial MT,Negrita"&amp;9_x000D_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AB38"/>
  <sheetViews>
    <sheetView showGridLines="0" topLeftCell="T4" zoomScaleNormal="100" zoomScalePageLayoutView="150" workbookViewId="0">
      <selection activeCell="E33" sqref="E33"/>
    </sheetView>
  </sheetViews>
  <sheetFormatPr baseColWidth="10" defaultColWidth="11.54296875" defaultRowHeight="12.5"/>
  <cols>
    <col min="1" max="1" width="35.08984375" style="6" customWidth="1"/>
    <col min="2" max="2" width="35.453125" style="6" customWidth="1"/>
    <col min="3" max="3" width="14.6328125" style="6" bestFit="1" customWidth="1"/>
    <col min="4" max="7" width="14.6328125" style="6" customWidth="1"/>
    <col min="8" max="8" width="20" style="6" customWidth="1"/>
    <col min="9" max="9" width="19.6328125" style="6" customWidth="1"/>
    <col min="10" max="25" width="14.6328125" style="6" customWidth="1"/>
    <col min="26" max="26" width="14.36328125" style="6" customWidth="1"/>
    <col min="27" max="27" width="15.453125" style="6" customWidth="1"/>
    <col min="28" max="28" width="15.08984375" style="6" bestFit="1" customWidth="1"/>
    <col min="29" max="16384" width="11.54296875" style="6"/>
  </cols>
  <sheetData>
    <row r="1" spans="1:28" ht="18">
      <c r="A1" s="294"/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5"/>
      <c r="AA1" s="295"/>
      <c r="AB1" s="295"/>
    </row>
    <row r="2" spans="1:28" s="70" customFormat="1" ht="15.5">
      <c r="A2" s="68" t="s">
        <v>44</v>
      </c>
      <c r="B2" s="68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</row>
    <row r="3" spans="1:28" s="70" customFormat="1" ht="15.5">
      <c r="A3" s="71"/>
      <c r="B3" s="296"/>
      <c r="C3" s="29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9"/>
    </row>
    <row r="4" spans="1:28" s="70" customFormat="1" ht="15.5">
      <c r="A4" s="297"/>
      <c r="B4" s="296"/>
      <c r="C4" s="29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298"/>
      <c r="AA4" s="298"/>
    </row>
    <row r="5" spans="1:28" s="70" customFormat="1" ht="15.5">
      <c r="A5" s="74"/>
      <c r="B5" s="296"/>
      <c r="C5" s="29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98"/>
      <c r="AA5" s="298"/>
    </row>
    <row r="6" spans="1:28" s="70" customFormat="1" ht="16" thickBot="1">
      <c r="A6" s="299"/>
      <c r="B6" s="299"/>
      <c r="C6" s="300"/>
      <c r="D6" s="300">
        <v>1</v>
      </c>
      <c r="E6" s="300">
        <v>2</v>
      </c>
      <c r="F6" s="300">
        <v>3</v>
      </c>
      <c r="G6" s="300">
        <v>4</v>
      </c>
      <c r="H6" s="300">
        <v>5</v>
      </c>
      <c r="I6" s="300">
        <v>6</v>
      </c>
      <c r="J6" s="300">
        <v>7</v>
      </c>
      <c r="K6" s="300">
        <v>8</v>
      </c>
      <c r="L6" s="300">
        <v>9</v>
      </c>
      <c r="M6" s="300">
        <v>10</v>
      </c>
      <c r="N6" s="300">
        <v>11</v>
      </c>
      <c r="O6" s="300">
        <v>12</v>
      </c>
      <c r="P6" s="300">
        <v>13</v>
      </c>
      <c r="Q6" s="300">
        <v>14</v>
      </c>
      <c r="R6" s="300">
        <v>15</v>
      </c>
      <c r="S6" s="300">
        <v>16</v>
      </c>
      <c r="T6" s="300">
        <v>17</v>
      </c>
      <c r="U6" s="300">
        <v>18</v>
      </c>
      <c r="V6" s="300">
        <v>19</v>
      </c>
      <c r="W6" s="300">
        <v>20</v>
      </c>
      <c r="X6" s="300">
        <v>21</v>
      </c>
      <c r="Y6" s="300">
        <v>22</v>
      </c>
      <c r="Z6" s="300">
        <v>23</v>
      </c>
      <c r="AA6" s="300">
        <v>24</v>
      </c>
    </row>
    <row r="7" spans="1:28" s="307" customFormat="1" ht="64.400000000000006" customHeight="1">
      <c r="A7" s="301" t="s">
        <v>150</v>
      </c>
      <c r="B7" s="302" t="s">
        <v>151</v>
      </c>
      <c r="C7" s="303" t="s">
        <v>152</v>
      </c>
      <c r="D7" s="304" t="s">
        <v>70</v>
      </c>
      <c r="E7" s="305">
        <v>0</v>
      </c>
      <c r="F7" s="304">
        <v>0</v>
      </c>
      <c r="G7" s="305">
        <v>0</v>
      </c>
      <c r="H7" s="304">
        <v>0</v>
      </c>
      <c r="I7" s="305">
        <v>0</v>
      </c>
      <c r="J7" s="304">
        <v>0</v>
      </c>
      <c r="K7" s="305">
        <v>0</v>
      </c>
      <c r="L7" s="304">
        <v>0</v>
      </c>
      <c r="M7" s="305">
        <v>0</v>
      </c>
      <c r="N7" s="305">
        <v>0</v>
      </c>
      <c r="O7" s="305">
        <v>0</v>
      </c>
      <c r="P7" s="305">
        <v>0</v>
      </c>
      <c r="Q7" s="305">
        <v>0</v>
      </c>
      <c r="R7" s="305">
        <v>0</v>
      </c>
      <c r="S7" s="305">
        <v>0</v>
      </c>
      <c r="T7" s="305">
        <v>0</v>
      </c>
      <c r="U7" s="305">
        <v>0</v>
      </c>
      <c r="V7" s="305">
        <v>0</v>
      </c>
      <c r="W7" s="305">
        <v>0</v>
      </c>
      <c r="X7" s="305">
        <v>0</v>
      </c>
      <c r="Y7" s="305">
        <v>0</v>
      </c>
      <c r="Z7" s="305">
        <v>0</v>
      </c>
      <c r="AA7" s="304">
        <v>0</v>
      </c>
      <c r="AB7" s="306" t="s">
        <v>71</v>
      </c>
    </row>
    <row r="8" spans="1:28" ht="13" thickBot="1">
      <c r="A8" s="308" t="s">
        <v>153</v>
      </c>
      <c r="B8" s="309"/>
      <c r="C8" s="310"/>
      <c r="D8" s="311">
        <f t="shared" ref="D8:AA8" si="0">SUM(D9:D11)</f>
        <v>2052.5</v>
      </c>
      <c r="E8" s="312">
        <f t="shared" si="0"/>
        <v>102.5</v>
      </c>
      <c r="F8" s="311">
        <f t="shared" si="0"/>
        <v>102.5</v>
      </c>
      <c r="G8" s="312">
        <f t="shared" si="0"/>
        <v>102.5</v>
      </c>
      <c r="H8" s="311">
        <f t="shared" si="0"/>
        <v>102.5</v>
      </c>
      <c r="I8" s="312">
        <f t="shared" si="0"/>
        <v>102.5</v>
      </c>
      <c r="J8" s="311">
        <f t="shared" si="0"/>
        <v>102.5</v>
      </c>
      <c r="K8" s="312">
        <f t="shared" si="0"/>
        <v>102.5</v>
      </c>
      <c r="L8" s="311">
        <f t="shared" si="0"/>
        <v>102.5</v>
      </c>
      <c r="M8" s="311">
        <f t="shared" si="0"/>
        <v>102.5</v>
      </c>
      <c r="N8" s="311">
        <f t="shared" si="0"/>
        <v>102.5</v>
      </c>
      <c r="O8" s="311">
        <f t="shared" si="0"/>
        <v>102.5</v>
      </c>
      <c r="P8" s="311">
        <f t="shared" si="0"/>
        <v>102.5</v>
      </c>
      <c r="Q8" s="311">
        <f t="shared" si="0"/>
        <v>102.5</v>
      </c>
      <c r="R8" s="311">
        <f t="shared" si="0"/>
        <v>102.5</v>
      </c>
      <c r="S8" s="311">
        <f t="shared" si="0"/>
        <v>102.5</v>
      </c>
      <c r="T8" s="311">
        <f t="shared" si="0"/>
        <v>102.5</v>
      </c>
      <c r="U8" s="311">
        <f t="shared" si="0"/>
        <v>102.5</v>
      </c>
      <c r="V8" s="311">
        <f t="shared" si="0"/>
        <v>102.5</v>
      </c>
      <c r="W8" s="311">
        <f t="shared" si="0"/>
        <v>102.5</v>
      </c>
      <c r="X8" s="311">
        <f t="shared" si="0"/>
        <v>102.5</v>
      </c>
      <c r="Y8" s="311">
        <f t="shared" si="0"/>
        <v>102.5</v>
      </c>
      <c r="Z8" s="311">
        <f t="shared" si="0"/>
        <v>102.5</v>
      </c>
      <c r="AA8" s="313">
        <f t="shared" si="0"/>
        <v>102.5</v>
      </c>
      <c r="AB8" s="309">
        <f>SUM(D8:AA8)</f>
        <v>4410</v>
      </c>
    </row>
    <row r="9" spans="1:28" ht="13.5" thickBot="1">
      <c r="A9" s="314" t="s">
        <v>154</v>
      </c>
      <c r="B9" s="315"/>
      <c r="C9" s="316"/>
      <c r="D9" s="317">
        <v>1950</v>
      </c>
      <c r="E9" s="318">
        <v>0</v>
      </c>
      <c r="F9" s="317">
        <v>0</v>
      </c>
      <c r="G9" s="318">
        <v>0</v>
      </c>
      <c r="H9" s="317">
        <v>0</v>
      </c>
      <c r="I9" s="318">
        <v>0</v>
      </c>
      <c r="J9" s="317">
        <v>0</v>
      </c>
      <c r="K9" s="318">
        <v>0</v>
      </c>
      <c r="L9" s="317">
        <v>0</v>
      </c>
      <c r="M9" s="318">
        <v>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8">
        <v>0</v>
      </c>
      <c r="W9" s="318">
        <v>0</v>
      </c>
      <c r="X9" s="318">
        <v>0</v>
      </c>
      <c r="Y9" s="318">
        <v>0</v>
      </c>
      <c r="Z9" s="318">
        <v>0</v>
      </c>
      <c r="AA9" s="319">
        <v>0</v>
      </c>
      <c r="AB9" s="320">
        <f>SUM(D9:AA9)</f>
        <v>1950</v>
      </c>
    </row>
    <row r="10" spans="1:28" ht="26">
      <c r="A10" s="321" t="s">
        <v>155</v>
      </c>
      <c r="B10" s="322" t="s">
        <v>156</v>
      </c>
      <c r="C10" s="323"/>
      <c r="D10" s="324">
        <f>1025*10%</f>
        <v>102.5</v>
      </c>
      <c r="E10" s="324">
        <f>+D10</f>
        <v>102.5</v>
      </c>
      <c r="F10" s="324">
        <f t="shared" ref="F10:AA10" si="1">+E10</f>
        <v>102.5</v>
      </c>
      <c r="G10" s="324">
        <f t="shared" si="1"/>
        <v>102.5</v>
      </c>
      <c r="H10" s="324">
        <f t="shared" si="1"/>
        <v>102.5</v>
      </c>
      <c r="I10" s="324">
        <f t="shared" si="1"/>
        <v>102.5</v>
      </c>
      <c r="J10" s="324">
        <f t="shared" si="1"/>
        <v>102.5</v>
      </c>
      <c r="K10" s="324">
        <f t="shared" si="1"/>
        <v>102.5</v>
      </c>
      <c r="L10" s="324">
        <f t="shared" si="1"/>
        <v>102.5</v>
      </c>
      <c r="M10" s="324">
        <f t="shared" si="1"/>
        <v>102.5</v>
      </c>
      <c r="N10" s="324">
        <f t="shared" si="1"/>
        <v>102.5</v>
      </c>
      <c r="O10" s="324">
        <f t="shared" si="1"/>
        <v>102.5</v>
      </c>
      <c r="P10" s="324">
        <f t="shared" si="1"/>
        <v>102.5</v>
      </c>
      <c r="Q10" s="324">
        <f t="shared" si="1"/>
        <v>102.5</v>
      </c>
      <c r="R10" s="324">
        <f t="shared" si="1"/>
        <v>102.5</v>
      </c>
      <c r="S10" s="324">
        <f t="shared" si="1"/>
        <v>102.5</v>
      </c>
      <c r="T10" s="324">
        <f t="shared" si="1"/>
        <v>102.5</v>
      </c>
      <c r="U10" s="324">
        <f t="shared" si="1"/>
        <v>102.5</v>
      </c>
      <c r="V10" s="324">
        <f t="shared" si="1"/>
        <v>102.5</v>
      </c>
      <c r="W10" s="324">
        <f t="shared" si="1"/>
        <v>102.5</v>
      </c>
      <c r="X10" s="324">
        <f t="shared" si="1"/>
        <v>102.5</v>
      </c>
      <c r="Y10" s="324">
        <f t="shared" si="1"/>
        <v>102.5</v>
      </c>
      <c r="Z10" s="324">
        <f t="shared" si="1"/>
        <v>102.5</v>
      </c>
      <c r="AA10" s="324">
        <f t="shared" si="1"/>
        <v>102.5</v>
      </c>
      <c r="AB10" s="309">
        <f>SUM(D10:AA10)</f>
        <v>2460</v>
      </c>
    </row>
    <row r="11" spans="1:28" s="330" customFormat="1" ht="13.5" thickBot="1">
      <c r="A11" s="325" t="s">
        <v>157</v>
      </c>
      <c r="B11" s="326" t="s">
        <v>158</v>
      </c>
      <c r="C11" s="327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  <c r="AA11" s="328"/>
      <c r="AB11" s="329">
        <f>SUM(D11:AA11)</f>
        <v>0</v>
      </c>
    </row>
    <row r="12" spans="1:28" ht="13.5" thickBot="1">
      <c r="A12" s="331" t="s">
        <v>159</v>
      </c>
      <c r="B12" s="332"/>
      <c r="C12" s="333"/>
      <c r="D12" s="334">
        <f t="shared" ref="D12:I12" si="2">SUM(D13:D16)</f>
        <v>743.15232845000003</v>
      </c>
      <c r="E12" s="335">
        <f t="shared" si="2"/>
        <v>37.112357449999998</v>
      </c>
      <c r="F12" s="334">
        <f t="shared" si="2"/>
        <v>37.112357449999998</v>
      </c>
      <c r="G12" s="335">
        <f t="shared" si="2"/>
        <v>37.112357449999998</v>
      </c>
      <c r="H12" s="334">
        <f t="shared" si="2"/>
        <v>37.112357449999998</v>
      </c>
      <c r="I12" s="335">
        <f t="shared" si="2"/>
        <v>37.112357449999998</v>
      </c>
      <c r="J12" s="334">
        <f>SUM(J13:J16)</f>
        <v>37.112357449999998</v>
      </c>
      <c r="K12" s="335">
        <f>SUM(K13:K16)</f>
        <v>37.112357449999998</v>
      </c>
      <c r="L12" s="334">
        <f>SUM(L13:L16)</f>
        <v>37.112357449999998</v>
      </c>
      <c r="M12" s="334">
        <f t="shared" ref="M12:Z12" si="3">SUM(M13:M16)</f>
        <v>37.112357449999998</v>
      </c>
      <c r="N12" s="334">
        <f t="shared" si="3"/>
        <v>37.112357449999998</v>
      </c>
      <c r="O12" s="334">
        <f t="shared" si="3"/>
        <v>37.112357449999998</v>
      </c>
      <c r="P12" s="334">
        <f t="shared" si="3"/>
        <v>37.112357449999998</v>
      </c>
      <c r="Q12" s="334">
        <f t="shared" si="3"/>
        <v>37.112357449999998</v>
      </c>
      <c r="R12" s="334">
        <f t="shared" si="3"/>
        <v>37.112357449999998</v>
      </c>
      <c r="S12" s="334">
        <f t="shared" si="3"/>
        <v>37.112357449999998</v>
      </c>
      <c r="T12" s="334">
        <f t="shared" si="3"/>
        <v>37.112357449999998</v>
      </c>
      <c r="U12" s="334">
        <f t="shared" si="3"/>
        <v>37.112357449999998</v>
      </c>
      <c r="V12" s="334">
        <f t="shared" si="3"/>
        <v>37.112357449999998</v>
      </c>
      <c r="W12" s="334">
        <f t="shared" si="3"/>
        <v>37.112357449999998</v>
      </c>
      <c r="X12" s="334">
        <f t="shared" si="3"/>
        <v>37.112357449999998</v>
      </c>
      <c r="Y12" s="334">
        <f t="shared" si="3"/>
        <v>37.112357449999998</v>
      </c>
      <c r="Z12" s="334">
        <f t="shared" si="3"/>
        <v>37.112357449999998</v>
      </c>
      <c r="AA12" s="336">
        <f>SUM(AA13:AA16)</f>
        <v>37.112357449999998</v>
      </c>
      <c r="AB12" s="337">
        <f>SUM(D12:AA12)</f>
        <v>1596.7365497999999</v>
      </c>
    </row>
    <row r="13" spans="1:28" ht="14.5">
      <c r="A13" s="338" t="s">
        <v>160</v>
      </c>
      <c r="B13" s="339" t="s">
        <v>161</v>
      </c>
      <c r="C13" s="340">
        <v>8.3299999999999999E-2</v>
      </c>
      <c r="D13" s="341">
        <f>$D$8*C13</f>
        <v>170.97325000000001</v>
      </c>
      <c r="E13" s="342">
        <f t="shared" ref="E13:T14" si="4">E$8*$C13</f>
        <v>8.5382499999999997</v>
      </c>
      <c r="F13" s="341">
        <f t="shared" si="4"/>
        <v>8.5382499999999997</v>
      </c>
      <c r="G13" s="342">
        <f t="shared" si="4"/>
        <v>8.5382499999999997</v>
      </c>
      <c r="H13" s="341">
        <f t="shared" si="4"/>
        <v>8.5382499999999997</v>
      </c>
      <c r="I13" s="342">
        <f t="shared" si="4"/>
        <v>8.5382499999999997</v>
      </c>
      <c r="J13" s="341">
        <f t="shared" si="4"/>
        <v>8.5382499999999997</v>
      </c>
      <c r="K13" s="342">
        <f t="shared" si="4"/>
        <v>8.5382499999999997</v>
      </c>
      <c r="L13" s="341">
        <f t="shared" si="4"/>
        <v>8.5382499999999997</v>
      </c>
      <c r="M13" s="341">
        <f t="shared" si="4"/>
        <v>8.5382499999999997</v>
      </c>
      <c r="N13" s="341">
        <f t="shared" si="4"/>
        <v>8.5382499999999997</v>
      </c>
      <c r="O13" s="341">
        <f t="shared" si="4"/>
        <v>8.5382499999999997</v>
      </c>
      <c r="P13" s="341">
        <f t="shared" si="4"/>
        <v>8.5382499999999997</v>
      </c>
      <c r="Q13" s="341">
        <f t="shared" si="4"/>
        <v>8.5382499999999997</v>
      </c>
      <c r="R13" s="341">
        <f t="shared" si="4"/>
        <v>8.5382499999999997</v>
      </c>
      <c r="S13" s="341">
        <f t="shared" si="4"/>
        <v>8.5382499999999997</v>
      </c>
      <c r="T13" s="341">
        <f t="shared" si="4"/>
        <v>8.5382499999999997</v>
      </c>
      <c r="U13" s="341">
        <f t="shared" ref="U13:AA14" si="5">U$8*$C13</f>
        <v>8.5382499999999997</v>
      </c>
      <c r="V13" s="341">
        <f t="shared" si="5"/>
        <v>8.5382499999999997</v>
      </c>
      <c r="W13" s="341">
        <f t="shared" si="5"/>
        <v>8.5382499999999997</v>
      </c>
      <c r="X13" s="341">
        <f t="shared" si="5"/>
        <v>8.5382499999999997</v>
      </c>
      <c r="Y13" s="341">
        <f t="shared" si="5"/>
        <v>8.5382499999999997</v>
      </c>
      <c r="Z13" s="341">
        <f t="shared" si="5"/>
        <v>8.5382499999999997</v>
      </c>
      <c r="AA13" s="313">
        <f t="shared" si="5"/>
        <v>8.5382499999999997</v>
      </c>
      <c r="AB13" s="343"/>
    </row>
    <row r="14" spans="1:28" ht="25">
      <c r="A14" s="344" t="s">
        <v>162</v>
      </c>
      <c r="B14" s="345" t="s">
        <v>163</v>
      </c>
      <c r="C14" s="346">
        <v>0.1666</v>
      </c>
      <c r="D14" s="347">
        <f>D$8*$C14</f>
        <v>341.94650000000001</v>
      </c>
      <c r="E14" s="348">
        <f t="shared" si="4"/>
        <v>17.076499999999999</v>
      </c>
      <c r="F14" s="347">
        <f t="shared" si="4"/>
        <v>17.076499999999999</v>
      </c>
      <c r="G14" s="348">
        <f t="shared" si="4"/>
        <v>17.076499999999999</v>
      </c>
      <c r="H14" s="347">
        <f t="shared" si="4"/>
        <v>17.076499999999999</v>
      </c>
      <c r="I14" s="348">
        <f t="shared" si="4"/>
        <v>17.076499999999999</v>
      </c>
      <c r="J14" s="347">
        <f t="shared" si="4"/>
        <v>17.076499999999999</v>
      </c>
      <c r="K14" s="348">
        <f t="shared" si="4"/>
        <v>17.076499999999999</v>
      </c>
      <c r="L14" s="347">
        <f t="shared" si="4"/>
        <v>17.076499999999999</v>
      </c>
      <c r="M14" s="347">
        <f t="shared" si="4"/>
        <v>17.076499999999999</v>
      </c>
      <c r="N14" s="347">
        <f t="shared" si="4"/>
        <v>17.076499999999999</v>
      </c>
      <c r="O14" s="347">
        <f t="shared" si="4"/>
        <v>17.076499999999999</v>
      </c>
      <c r="P14" s="347">
        <f t="shared" si="4"/>
        <v>17.076499999999999</v>
      </c>
      <c r="Q14" s="347">
        <f t="shared" si="4"/>
        <v>17.076499999999999</v>
      </c>
      <c r="R14" s="347">
        <f t="shared" si="4"/>
        <v>17.076499999999999</v>
      </c>
      <c r="S14" s="347">
        <f t="shared" si="4"/>
        <v>17.076499999999999</v>
      </c>
      <c r="T14" s="347">
        <f t="shared" si="4"/>
        <v>17.076499999999999</v>
      </c>
      <c r="U14" s="347">
        <f t="shared" si="5"/>
        <v>17.076499999999999</v>
      </c>
      <c r="V14" s="347">
        <f t="shared" si="5"/>
        <v>17.076499999999999</v>
      </c>
      <c r="W14" s="347">
        <f t="shared" si="5"/>
        <v>17.076499999999999</v>
      </c>
      <c r="X14" s="347">
        <f t="shared" si="5"/>
        <v>17.076499999999999</v>
      </c>
      <c r="Y14" s="347">
        <f t="shared" si="5"/>
        <v>17.076499999999999</v>
      </c>
      <c r="Z14" s="347">
        <f t="shared" si="5"/>
        <v>17.076499999999999</v>
      </c>
      <c r="AA14" s="349">
        <f t="shared" si="5"/>
        <v>17.076499999999999</v>
      </c>
      <c r="AB14" s="350"/>
    </row>
    <row r="15" spans="1:28" ht="14.5">
      <c r="A15" s="351" t="s">
        <v>164</v>
      </c>
      <c r="B15" s="352" t="s">
        <v>165</v>
      </c>
      <c r="C15" s="340">
        <v>0.09</v>
      </c>
      <c r="D15" s="353">
        <f>+D14*$C$15</f>
        <v>30.775185</v>
      </c>
      <c r="E15" s="354">
        <f>+E14*$C$15</f>
        <v>1.5368849999999998</v>
      </c>
      <c r="F15" s="353">
        <f>+F14*$C$15</f>
        <v>1.5368849999999998</v>
      </c>
      <c r="G15" s="354">
        <f>+G14*$C$15</f>
        <v>1.5368849999999998</v>
      </c>
      <c r="H15" s="353">
        <f>+H14*$C$15</f>
        <v>1.5368849999999998</v>
      </c>
      <c r="I15" s="353">
        <f t="shared" ref="I15:AA15" si="6">+I14*$C$15</f>
        <v>1.5368849999999998</v>
      </c>
      <c r="J15" s="353">
        <f t="shared" si="6"/>
        <v>1.5368849999999998</v>
      </c>
      <c r="K15" s="353">
        <f t="shared" si="6"/>
        <v>1.5368849999999998</v>
      </c>
      <c r="L15" s="353">
        <f t="shared" si="6"/>
        <v>1.5368849999999998</v>
      </c>
      <c r="M15" s="353">
        <f t="shared" si="6"/>
        <v>1.5368849999999998</v>
      </c>
      <c r="N15" s="353">
        <f t="shared" si="6"/>
        <v>1.5368849999999998</v>
      </c>
      <c r="O15" s="353">
        <f t="shared" si="6"/>
        <v>1.5368849999999998</v>
      </c>
      <c r="P15" s="353">
        <f t="shared" si="6"/>
        <v>1.5368849999999998</v>
      </c>
      <c r="Q15" s="353">
        <f t="shared" si="6"/>
        <v>1.5368849999999998</v>
      </c>
      <c r="R15" s="353">
        <f t="shared" si="6"/>
        <v>1.5368849999999998</v>
      </c>
      <c r="S15" s="353">
        <f t="shared" si="6"/>
        <v>1.5368849999999998</v>
      </c>
      <c r="T15" s="353">
        <f t="shared" si="6"/>
        <v>1.5368849999999998</v>
      </c>
      <c r="U15" s="353">
        <f t="shared" si="6"/>
        <v>1.5368849999999998</v>
      </c>
      <c r="V15" s="353">
        <f t="shared" si="6"/>
        <v>1.5368849999999998</v>
      </c>
      <c r="W15" s="353">
        <f t="shared" si="6"/>
        <v>1.5368849999999998</v>
      </c>
      <c r="X15" s="353">
        <f t="shared" si="6"/>
        <v>1.5368849999999998</v>
      </c>
      <c r="Y15" s="353">
        <f t="shared" si="6"/>
        <v>1.5368849999999998</v>
      </c>
      <c r="Z15" s="353">
        <f t="shared" si="6"/>
        <v>1.5368849999999998</v>
      </c>
      <c r="AA15" s="353">
        <f t="shared" si="6"/>
        <v>1.5368849999999998</v>
      </c>
      <c r="AB15" s="355"/>
    </row>
    <row r="16" spans="1:28" ht="14.5">
      <c r="A16" s="356" t="s">
        <v>166</v>
      </c>
      <c r="B16" s="357" t="s">
        <v>161</v>
      </c>
      <c r="C16" s="346">
        <v>8.3299999999999999E-2</v>
      </c>
      <c r="D16" s="358">
        <f>($D$8+D14)*C16</f>
        <v>199.45739345000001</v>
      </c>
      <c r="E16" s="359">
        <f>(E$8+E14)*$C16</f>
        <v>9.9607224499999987</v>
      </c>
      <c r="F16" s="358">
        <f>(F$8+F14)*$C16</f>
        <v>9.9607224499999987</v>
      </c>
      <c r="G16" s="359">
        <f t="shared" ref="G16:Z16" si="7">(G$8+G14)*$C16</f>
        <v>9.9607224499999987</v>
      </c>
      <c r="H16" s="358">
        <f t="shared" si="7"/>
        <v>9.9607224499999987</v>
      </c>
      <c r="I16" s="359">
        <f t="shared" si="7"/>
        <v>9.9607224499999987</v>
      </c>
      <c r="J16" s="358">
        <f t="shared" si="7"/>
        <v>9.9607224499999987</v>
      </c>
      <c r="K16" s="359">
        <f t="shared" si="7"/>
        <v>9.9607224499999987</v>
      </c>
      <c r="L16" s="358">
        <f t="shared" si="7"/>
        <v>9.9607224499999987</v>
      </c>
      <c r="M16" s="358">
        <f t="shared" si="7"/>
        <v>9.9607224499999987</v>
      </c>
      <c r="N16" s="358">
        <f t="shared" si="7"/>
        <v>9.9607224499999987</v>
      </c>
      <c r="O16" s="358">
        <f t="shared" si="7"/>
        <v>9.9607224499999987</v>
      </c>
      <c r="P16" s="358">
        <f t="shared" si="7"/>
        <v>9.9607224499999987</v>
      </c>
      <c r="Q16" s="358">
        <f t="shared" si="7"/>
        <v>9.9607224499999987</v>
      </c>
      <c r="R16" s="358">
        <f t="shared" si="7"/>
        <v>9.9607224499999987</v>
      </c>
      <c r="S16" s="358">
        <f t="shared" si="7"/>
        <v>9.9607224499999987</v>
      </c>
      <c r="T16" s="358">
        <f t="shared" si="7"/>
        <v>9.9607224499999987</v>
      </c>
      <c r="U16" s="358">
        <f t="shared" si="7"/>
        <v>9.9607224499999987</v>
      </c>
      <c r="V16" s="358">
        <f t="shared" si="7"/>
        <v>9.9607224499999987</v>
      </c>
      <c r="W16" s="358">
        <f t="shared" si="7"/>
        <v>9.9607224499999987</v>
      </c>
      <c r="X16" s="358">
        <f t="shared" si="7"/>
        <v>9.9607224499999987</v>
      </c>
      <c r="Y16" s="358">
        <f t="shared" si="7"/>
        <v>9.9607224499999987</v>
      </c>
      <c r="Z16" s="358">
        <f t="shared" si="7"/>
        <v>9.9607224499999987</v>
      </c>
      <c r="AA16" s="360">
        <f>(AA$8+AA14)*$C16</f>
        <v>9.9607224499999987</v>
      </c>
      <c r="AB16" s="361"/>
    </row>
    <row r="17" spans="1:28" s="330" customFormat="1" ht="13.5" thickBot="1">
      <c r="A17" s="362"/>
      <c r="B17" s="363"/>
      <c r="C17" s="364"/>
      <c r="D17" s="365"/>
      <c r="E17" s="366"/>
      <c r="F17" s="365"/>
      <c r="G17" s="366"/>
      <c r="H17" s="365"/>
      <c r="I17" s="366"/>
      <c r="J17" s="365"/>
      <c r="K17" s="366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7"/>
      <c r="AB17" s="363"/>
    </row>
    <row r="18" spans="1:28" ht="13.5" thickBot="1">
      <c r="A18" s="331" t="s">
        <v>167</v>
      </c>
      <c r="B18" s="332"/>
      <c r="C18" s="368"/>
      <c r="D18" s="334">
        <f t="shared" ref="D18:I18" si="8">SUM(D19:D22)</f>
        <v>220.19274999999999</v>
      </c>
      <c r="E18" s="335">
        <f t="shared" si="8"/>
        <v>10.56775</v>
      </c>
      <c r="F18" s="334">
        <f t="shared" si="8"/>
        <v>10.56775</v>
      </c>
      <c r="G18" s="335">
        <f t="shared" si="8"/>
        <v>10.56775</v>
      </c>
      <c r="H18" s="334">
        <f t="shared" si="8"/>
        <v>10.56775</v>
      </c>
      <c r="I18" s="335">
        <f t="shared" si="8"/>
        <v>10.56775</v>
      </c>
      <c r="J18" s="334">
        <f>SUM(J19:J22)</f>
        <v>10.56775</v>
      </c>
      <c r="K18" s="335">
        <f>SUM(K19:K22)</f>
        <v>10.56775</v>
      </c>
      <c r="L18" s="334">
        <f>SUM(L19:L22)</f>
        <v>10.56775</v>
      </c>
      <c r="M18" s="334">
        <f t="shared" ref="M18:Z18" si="9">SUM(M19:M22)</f>
        <v>10.56775</v>
      </c>
      <c r="N18" s="334">
        <f t="shared" si="9"/>
        <v>10.56775</v>
      </c>
      <c r="O18" s="334">
        <f t="shared" si="9"/>
        <v>10.56775</v>
      </c>
      <c r="P18" s="334">
        <f t="shared" si="9"/>
        <v>10.56775</v>
      </c>
      <c r="Q18" s="334">
        <f t="shared" si="9"/>
        <v>10.56775</v>
      </c>
      <c r="R18" s="334">
        <f t="shared" si="9"/>
        <v>10.56775</v>
      </c>
      <c r="S18" s="334">
        <f t="shared" si="9"/>
        <v>10.56775</v>
      </c>
      <c r="T18" s="334">
        <f t="shared" si="9"/>
        <v>10.56775</v>
      </c>
      <c r="U18" s="334">
        <f t="shared" si="9"/>
        <v>10.56775</v>
      </c>
      <c r="V18" s="334">
        <f t="shared" si="9"/>
        <v>10.56775</v>
      </c>
      <c r="W18" s="334">
        <f t="shared" si="9"/>
        <v>10.56775</v>
      </c>
      <c r="X18" s="334">
        <f t="shared" si="9"/>
        <v>10.56775</v>
      </c>
      <c r="Y18" s="334">
        <f t="shared" si="9"/>
        <v>10.56775</v>
      </c>
      <c r="Z18" s="334">
        <f t="shared" si="9"/>
        <v>10.56775</v>
      </c>
      <c r="AA18" s="336">
        <f>SUM(AA19:AA22)</f>
        <v>10.56775</v>
      </c>
      <c r="AB18" s="369">
        <f>SUM(D18:AA18)</f>
        <v>463.25099999999975</v>
      </c>
    </row>
    <row r="19" spans="1:28" ht="14.5">
      <c r="A19" s="338" t="s">
        <v>168</v>
      </c>
      <c r="B19" s="339" t="s">
        <v>169</v>
      </c>
      <c r="C19" s="340">
        <v>0.09</v>
      </c>
      <c r="D19" s="341">
        <f>$D$8*C19</f>
        <v>184.72499999999999</v>
      </c>
      <c r="E19" s="342">
        <f>E$8*$C19</f>
        <v>9.2249999999999996</v>
      </c>
      <c r="F19" s="341">
        <f t="shared" ref="F19:AA19" si="10">F$8*$C19</f>
        <v>9.2249999999999996</v>
      </c>
      <c r="G19" s="342">
        <f t="shared" si="10"/>
        <v>9.2249999999999996</v>
      </c>
      <c r="H19" s="341">
        <f t="shared" si="10"/>
        <v>9.2249999999999996</v>
      </c>
      <c r="I19" s="342">
        <f t="shared" si="10"/>
        <v>9.2249999999999996</v>
      </c>
      <c r="J19" s="341">
        <f t="shared" si="10"/>
        <v>9.2249999999999996</v>
      </c>
      <c r="K19" s="342">
        <f t="shared" si="10"/>
        <v>9.2249999999999996</v>
      </c>
      <c r="L19" s="341">
        <f t="shared" si="10"/>
        <v>9.2249999999999996</v>
      </c>
      <c r="M19" s="341">
        <f t="shared" si="10"/>
        <v>9.2249999999999996</v>
      </c>
      <c r="N19" s="341">
        <f t="shared" si="10"/>
        <v>9.2249999999999996</v>
      </c>
      <c r="O19" s="341">
        <f t="shared" si="10"/>
        <v>9.2249999999999996</v>
      </c>
      <c r="P19" s="341">
        <f t="shared" si="10"/>
        <v>9.2249999999999996</v>
      </c>
      <c r="Q19" s="341">
        <f t="shared" si="10"/>
        <v>9.2249999999999996</v>
      </c>
      <c r="R19" s="341">
        <f t="shared" si="10"/>
        <v>9.2249999999999996</v>
      </c>
      <c r="S19" s="341">
        <f t="shared" si="10"/>
        <v>9.2249999999999996</v>
      </c>
      <c r="T19" s="341">
        <f t="shared" si="10"/>
        <v>9.2249999999999996</v>
      </c>
      <c r="U19" s="341">
        <f t="shared" si="10"/>
        <v>9.2249999999999996</v>
      </c>
      <c r="V19" s="341">
        <f t="shared" si="10"/>
        <v>9.2249999999999996</v>
      </c>
      <c r="W19" s="341">
        <f t="shared" si="10"/>
        <v>9.2249999999999996</v>
      </c>
      <c r="X19" s="341">
        <f t="shared" si="10"/>
        <v>9.2249999999999996</v>
      </c>
      <c r="Y19" s="341">
        <f t="shared" si="10"/>
        <v>9.2249999999999996</v>
      </c>
      <c r="Z19" s="341">
        <f t="shared" si="10"/>
        <v>9.2249999999999996</v>
      </c>
      <c r="AA19" s="313">
        <f t="shared" si="10"/>
        <v>9.2249999999999996</v>
      </c>
      <c r="AB19" s="343"/>
    </row>
    <row r="20" spans="1:28" ht="14.5">
      <c r="A20" s="356" t="s">
        <v>170</v>
      </c>
      <c r="B20" s="357" t="s">
        <v>171</v>
      </c>
      <c r="C20" s="346">
        <v>5.4999999999999997E-3</v>
      </c>
      <c r="D20" s="358">
        <f>$D$8*C20</f>
        <v>11.288749999999999</v>
      </c>
      <c r="E20" s="359">
        <f t="shared" ref="E20:AA21" si="11">E$8*$C20</f>
        <v>0.56374999999999997</v>
      </c>
      <c r="F20" s="358">
        <f t="shared" si="11"/>
        <v>0.56374999999999997</v>
      </c>
      <c r="G20" s="359">
        <f t="shared" si="11"/>
        <v>0.56374999999999997</v>
      </c>
      <c r="H20" s="358">
        <f t="shared" si="11"/>
        <v>0.56374999999999997</v>
      </c>
      <c r="I20" s="359">
        <f t="shared" si="11"/>
        <v>0.56374999999999997</v>
      </c>
      <c r="J20" s="358">
        <f t="shared" si="11"/>
        <v>0.56374999999999997</v>
      </c>
      <c r="K20" s="359">
        <f t="shared" si="11"/>
        <v>0.56374999999999997</v>
      </c>
      <c r="L20" s="358">
        <f t="shared" si="11"/>
        <v>0.56374999999999997</v>
      </c>
      <c r="M20" s="358">
        <f t="shared" si="11"/>
        <v>0.56374999999999997</v>
      </c>
      <c r="N20" s="358">
        <f t="shared" si="11"/>
        <v>0.56374999999999997</v>
      </c>
      <c r="O20" s="358">
        <f t="shared" si="11"/>
        <v>0.56374999999999997</v>
      </c>
      <c r="P20" s="358">
        <f t="shared" si="11"/>
        <v>0.56374999999999997</v>
      </c>
      <c r="Q20" s="358">
        <f t="shared" si="11"/>
        <v>0.56374999999999997</v>
      </c>
      <c r="R20" s="358">
        <f t="shared" si="11"/>
        <v>0.56374999999999997</v>
      </c>
      <c r="S20" s="358">
        <f t="shared" si="11"/>
        <v>0.56374999999999997</v>
      </c>
      <c r="T20" s="358">
        <f t="shared" si="11"/>
        <v>0.56374999999999997</v>
      </c>
      <c r="U20" s="358">
        <f t="shared" si="11"/>
        <v>0.56374999999999997</v>
      </c>
      <c r="V20" s="358">
        <f t="shared" si="11"/>
        <v>0.56374999999999997</v>
      </c>
      <c r="W20" s="358">
        <f t="shared" si="11"/>
        <v>0.56374999999999997</v>
      </c>
      <c r="X20" s="358">
        <f t="shared" si="11"/>
        <v>0.56374999999999997</v>
      </c>
      <c r="Y20" s="358">
        <f t="shared" si="11"/>
        <v>0.56374999999999997</v>
      </c>
      <c r="Z20" s="358">
        <f t="shared" si="11"/>
        <v>0.56374999999999997</v>
      </c>
      <c r="AA20" s="360">
        <f t="shared" si="11"/>
        <v>0.56374999999999997</v>
      </c>
      <c r="AB20" s="361"/>
    </row>
    <row r="21" spans="1:28" ht="14.5">
      <c r="A21" s="338" t="s">
        <v>172</v>
      </c>
      <c r="B21" s="339" t="s">
        <v>173</v>
      </c>
      <c r="C21" s="340">
        <v>7.6E-3</v>
      </c>
      <c r="D21" s="341">
        <f>$D$8*C21</f>
        <v>15.599</v>
      </c>
      <c r="E21" s="342">
        <f t="shared" si="11"/>
        <v>0.77900000000000003</v>
      </c>
      <c r="F21" s="341">
        <f t="shared" si="11"/>
        <v>0.77900000000000003</v>
      </c>
      <c r="G21" s="342">
        <f t="shared" si="11"/>
        <v>0.77900000000000003</v>
      </c>
      <c r="H21" s="341">
        <f t="shared" si="11"/>
        <v>0.77900000000000003</v>
      </c>
      <c r="I21" s="342">
        <f t="shared" si="11"/>
        <v>0.77900000000000003</v>
      </c>
      <c r="J21" s="341">
        <f t="shared" si="11"/>
        <v>0.77900000000000003</v>
      </c>
      <c r="K21" s="342">
        <f t="shared" si="11"/>
        <v>0.77900000000000003</v>
      </c>
      <c r="L21" s="341">
        <f t="shared" si="11"/>
        <v>0.77900000000000003</v>
      </c>
      <c r="M21" s="341">
        <f t="shared" si="11"/>
        <v>0.77900000000000003</v>
      </c>
      <c r="N21" s="341">
        <f t="shared" si="11"/>
        <v>0.77900000000000003</v>
      </c>
      <c r="O21" s="341">
        <f t="shared" si="11"/>
        <v>0.77900000000000003</v>
      </c>
      <c r="P21" s="341">
        <f t="shared" si="11"/>
        <v>0.77900000000000003</v>
      </c>
      <c r="Q21" s="341">
        <f t="shared" si="11"/>
        <v>0.77900000000000003</v>
      </c>
      <c r="R21" s="341">
        <f t="shared" si="11"/>
        <v>0.77900000000000003</v>
      </c>
      <c r="S21" s="341">
        <f t="shared" si="11"/>
        <v>0.77900000000000003</v>
      </c>
      <c r="T21" s="341">
        <f t="shared" si="11"/>
        <v>0.77900000000000003</v>
      </c>
      <c r="U21" s="341">
        <f t="shared" si="11"/>
        <v>0.77900000000000003</v>
      </c>
      <c r="V21" s="341">
        <f t="shared" si="11"/>
        <v>0.77900000000000003</v>
      </c>
      <c r="W21" s="341">
        <f t="shared" si="11"/>
        <v>0.77900000000000003</v>
      </c>
      <c r="X21" s="341">
        <f t="shared" si="11"/>
        <v>0.77900000000000003</v>
      </c>
      <c r="Y21" s="341">
        <f t="shared" si="11"/>
        <v>0.77900000000000003</v>
      </c>
      <c r="Z21" s="341">
        <f t="shared" si="11"/>
        <v>0.77900000000000003</v>
      </c>
      <c r="AA21" s="313">
        <f t="shared" si="11"/>
        <v>0.77900000000000003</v>
      </c>
      <c r="AB21" s="343"/>
    </row>
    <row r="22" spans="1:28" s="330" customFormat="1" ht="13">
      <c r="A22" s="370" t="s">
        <v>174</v>
      </c>
      <c r="B22" s="371"/>
      <c r="C22" s="372">
        <v>4.4000000000000003E-3</v>
      </c>
      <c r="D22" s="373">
        <f>+D9*$C$22</f>
        <v>8.58</v>
      </c>
      <c r="E22" s="374">
        <f>+E9*$C$22</f>
        <v>0</v>
      </c>
      <c r="F22" s="373">
        <f>+F9*$C$22</f>
        <v>0</v>
      </c>
      <c r="G22" s="374">
        <f>+G9*$C$22</f>
        <v>0</v>
      </c>
      <c r="H22" s="373">
        <f>+H9*$C$22</f>
        <v>0</v>
      </c>
      <c r="I22" s="373">
        <f t="shared" ref="I22:AA22" si="12">+I9*$C$22</f>
        <v>0</v>
      </c>
      <c r="J22" s="373">
        <f t="shared" si="12"/>
        <v>0</v>
      </c>
      <c r="K22" s="373">
        <f t="shared" si="12"/>
        <v>0</v>
      </c>
      <c r="L22" s="373">
        <f t="shared" si="12"/>
        <v>0</v>
      </c>
      <c r="M22" s="373">
        <f t="shared" si="12"/>
        <v>0</v>
      </c>
      <c r="N22" s="373">
        <f t="shared" si="12"/>
        <v>0</v>
      </c>
      <c r="O22" s="373">
        <f t="shared" si="12"/>
        <v>0</v>
      </c>
      <c r="P22" s="373">
        <f t="shared" si="12"/>
        <v>0</v>
      </c>
      <c r="Q22" s="373">
        <f t="shared" si="12"/>
        <v>0</v>
      </c>
      <c r="R22" s="373">
        <f t="shared" si="12"/>
        <v>0</v>
      </c>
      <c r="S22" s="373">
        <f t="shared" si="12"/>
        <v>0</v>
      </c>
      <c r="T22" s="373">
        <f t="shared" si="12"/>
        <v>0</v>
      </c>
      <c r="U22" s="373">
        <f t="shared" si="12"/>
        <v>0</v>
      </c>
      <c r="V22" s="373">
        <f t="shared" si="12"/>
        <v>0</v>
      </c>
      <c r="W22" s="373">
        <f t="shared" si="12"/>
        <v>0</v>
      </c>
      <c r="X22" s="373">
        <f t="shared" si="12"/>
        <v>0</v>
      </c>
      <c r="Y22" s="373">
        <f t="shared" si="12"/>
        <v>0</v>
      </c>
      <c r="Z22" s="373">
        <f t="shared" si="12"/>
        <v>0</v>
      </c>
      <c r="AA22" s="373">
        <f t="shared" si="12"/>
        <v>0</v>
      </c>
      <c r="AB22" s="371"/>
    </row>
    <row r="23" spans="1:28" ht="15" thickBot="1">
      <c r="A23" s="338"/>
      <c r="B23" s="375"/>
      <c r="C23" s="376"/>
      <c r="D23" s="377"/>
      <c r="E23" s="378"/>
      <c r="F23" s="377"/>
      <c r="G23" s="378"/>
      <c r="H23" s="377"/>
      <c r="I23" s="378"/>
      <c r="J23" s="377"/>
      <c r="K23" s="378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9"/>
      <c r="AB23" s="343"/>
    </row>
    <row r="24" spans="1:28" ht="13.5" thickBot="1">
      <c r="A24" s="314" t="s">
        <v>175</v>
      </c>
      <c r="B24" s="315"/>
      <c r="C24" s="316"/>
      <c r="D24" s="317">
        <f>+D18+D12+D8</f>
        <v>3015.8450784500001</v>
      </c>
      <c r="E24" s="318">
        <f t="shared" ref="E24:AA24" si="13">+E18+E12+E8</f>
        <v>150.18010744999998</v>
      </c>
      <c r="F24" s="317">
        <f t="shared" si="13"/>
        <v>150.18010744999998</v>
      </c>
      <c r="G24" s="318">
        <f t="shared" si="13"/>
        <v>150.18010744999998</v>
      </c>
      <c r="H24" s="317">
        <f t="shared" si="13"/>
        <v>150.18010744999998</v>
      </c>
      <c r="I24" s="318">
        <f t="shared" si="13"/>
        <v>150.18010744999998</v>
      </c>
      <c r="J24" s="317">
        <f t="shared" si="13"/>
        <v>150.18010744999998</v>
      </c>
      <c r="K24" s="318">
        <f t="shared" si="13"/>
        <v>150.18010744999998</v>
      </c>
      <c r="L24" s="317">
        <f t="shared" si="13"/>
        <v>150.18010744999998</v>
      </c>
      <c r="M24" s="317">
        <f t="shared" si="13"/>
        <v>150.18010744999998</v>
      </c>
      <c r="N24" s="317">
        <f t="shared" si="13"/>
        <v>150.18010744999998</v>
      </c>
      <c r="O24" s="317">
        <f t="shared" si="13"/>
        <v>150.18010744999998</v>
      </c>
      <c r="P24" s="317">
        <f t="shared" si="13"/>
        <v>150.18010744999998</v>
      </c>
      <c r="Q24" s="317">
        <f t="shared" si="13"/>
        <v>150.18010744999998</v>
      </c>
      <c r="R24" s="317">
        <f t="shared" si="13"/>
        <v>150.18010744999998</v>
      </c>
      <c r="S24" s="317">
        <f t="shared" si="13"/>
        <v>150.18010744999998</v>
      </c>
      <c r="T24" s="317">
        <f t="shared" si="13"/>
        <v>150.18010744999998</v>
      </c>
      <c r="U24" s="317">
        <f t="shared" si="13"/>
        <v>150.18010744999998</v>
      </c>
      <c r="V24" s="317">
        <f t="shared" si="13"/>
        <v>150.18010744999998</v>
      </c>
      <c r="W24" s="317">
        <f t="shared" si="13"/>
        <v>150.18010744999998</v>
      </c>
      <c r="X24" s="317">
        <f t="shared" si="13"/>
        <v>150.18010744999998</v>
      </c>
      <c r="Y24" s="317">
        <f t="shared" si="13"/>
        <v>150.18010744999998</v>
      </c>
      <c r="Z24" s="317">
        <f t="shared" si="13"/>
        <v>150.18010744999998</v>
      </c>
      <c r="AA24" s="319">
        <f t="shared" si="13"/>
        <v>150.18010744999998</v>
      </c>
      <c r="AB24" s="320">
        <f>+AB18+AB12+AB8</f>
        <v>6469.9875498000001</v>
      </c>
    </row>
    <row r="25" spans="1:28" ht="15" thickBot="1">
      <c r="A25" s="338" t="s">
        <v>176</v>
      </c>
      <c r="B25" s="375"/>
      <c r="C25" s="376"/>
      <c r="D25" s="377">
        <v>3</v>
      </c>
      <c r="E25" s="378">
        <v>0</v>
      </c>
      <c r="F25" s="377">
        <v>0</v>
      </c>
      <c r="G25" s="378">
        <v>0</v>
      </c>
      <c r="H25" s="377">
        <v>0</v>
      </c>
      <c r="I25" s="378">
        <v>0</v>
      </c>
      <c r="J25" s="377">
        <v>0</v>
      </c>
      <c r="K25" s="378">
        <v>0</v>
      </c>
      <c r="L25" s="377">
        <v>0</v>
      </c>
      <c r="M25" s="378">
        <v>0</v>
      </c>
      <c r="N25" s="378">
        <v>0</v>
      </c>
      <c r="O25" s="378">
        <v>0</v>
      </c>
      <c r="P25" s="378">
        <v>0</v>
      </c>
      <c r="Q25" s="378">
        <v>0</v>
      </c>
      <c r="R25" s="378">
        <v>0</v>
      </c>
      <c r="S25" s="378">
        <v>0</v>
      </c>
      <c r="T25" s="378">
        <v>0</v>
      </c>
      <c r="U25" s="378">
        <v>0</v>
      </c>
      <c r="V25" s="378">
        <v>0</v>
      </c>
      <c r="W25" s="378">
        <v>0</v>
      </c>
      <c r="X25" s="378">
        <v>0</v>
      </c>
      <c r="Y25" s="378">
        <v>0</v>
      </c>
      <c r="Z25" s="378">
        <v>0</v>
      </c>
      <c r="AA25" s="379">
        <v>0</v>
      </c>
      <c r="AB25" s="380">
        <f>SUM(D25:AA25)</f>
        <v>3</v>
      </c>
    </row>
    <row r="26" spans="1:28" ht="13.5" thickBot="1">
      <c r="A26" s="331" t="s">
        <v>2</v>
      </c>
      <c r="B26" s="381"/>
      <c r="C26" s="333"/>
      <c r="D26" s="382">
        <f t="shared" ref="D26:AA26" si="14">+D24*D25</f>
        <v>9047.5352353500002</v>
      </c>
      <c r="E26" s="383">
        <f t="shared" si="14"/>
        <v>0</v>
      </c>
      <c r="F26" s="382">
        <f t="shared" si="14"/>
        <v>0</v>
      </c>
      <c r="G26" s="383">
        <f t="shared" si="14"/>
        <v>0</v>
      </c>
      <c r="H26" s="382">
        <f>+H24*H25</f>
        <v>0</v>
      </c>
      <c r="I26" s="383">
        <f>+I24*I25</f>
        <v>0</v>
      </c>
      <c r="J26" s="382">
        <f>+J24*J25</f>
        <v>0</v>
      </c>
      <c r="K26" s="382">
        <f>+K24*K25</f>
        <v>0</v>
      </c>
      <c r="L26" s="382">
        <f t="shared" si="14"/>
        <v>0</v>
      </c>
      <c r="M26" s="382">
        <f t="shared" si="14"/>
        <v>0</v>
      </c>
      <c r="N26" s="382">
        <f t="shared" si="14"/>
        <v>0</v>
      </c>
      <c r="O26" s="382">
        <f t="shared" si="14"/>
        <v>0</v>
      </c>
      <c r="P26" s="382">
        <f t="shared" si="14"/>
        <v>0</v>
      </c>
      <c r="Q26" s="382">
        <f t="shared" si="14"/>
        <v>0</v>
      </c>
      <c r="R26" s="382">
        <f t="shared" si="14"/>
        <v>0</v>
      </c>
      <c r="S26" s="382">
        <f t="shared" si="14"/>
        <v>0</v>
      </c>
      <c r="T26" s="382">
        <f t="shared" si="14"/>
        <v>0</v>
      </c>
      <c r="U26" s="382">
        <f t="shared" si="14"/>
        <v>0</v>
      </c>
      <c r="V26" s="382">
        <f t="shared" si="14"/>
        <v>0</v>
      </c>
      <c r="W26" s="382">
        <f t="shared" si="14"/>
        <v>0</v>
      </c>
      <c r="X26" s="382">
        <f t="shared" si="14"/>
        <v>0</v>
      </c>
      <c r="Y26" s="382">
        <f t="shared" si="14"/>
        <v>0</v>
      </c>
      <c r="Z26" s="382">
        <f t="shared" si="14"/>
        <v>0</v>
      </c>
      <c r="AA26" s="382">
        <f t="shared" si="14"/>
        <v>0</v>
      </c>
      <c r="AB26" s="384">
        <f>SUM(D26:AA26)</f>
        <v>9047.5352353500002</v>
      </c>
    </row>
    <row r="27" spans="1:28" ht="14.5">
      <c r="A27" s="834" t="s">
        <v>177</v>
      </c>
      <c r="B27" s="835"/>
      <c r="C27" s="376"/>
      <c r="D27" s="385">
        <v>1</v>
      </c>
      <c r="E27" s="386">
        <v>1</v>
      </c>
      <c r="F27" s="385">
        <v>1</v>
      </c>
      <c r="G27" s="386">
        <v>1</v>
      </c>
      <c r="H27" s="385">
        <v>1</v>
      </c>
      <c r="I27" s="386">
        <v>1</v>
      </c>
      <c r="J27" s="385">
        <v>1</v>
      </c>
      <c r="K27" s="386">
        <v>1</v>
      </c>
      <c r="L27" s="385">
        <v>1</v>
      </c>
      <c r="M27" s="387">
        <v>1</v>
      </c>
      <c r="N27" s="386">
        <v>1</v>
      </c>
      <c r="O27" s="386">
        <v>1</v>
      </c>
      <c r="P27" s="386">
        <v>1</v>
      </c>
      <c r="Q27" s="386">
        <v>1</v>
      </c>
      <c r="R27" s="386">
        <v>1</v>
      </c>
      <c r="S27" s="386">
        <v>1</v>
      </c>
      <c r="T27" s="386">
        <v>1</v>
      </c>
      <c r="U27" s="386">
        <v>1</v>
      </c>
      <c r="V27" s="386">
        <v>1</v>
      </c>
      <c r="W27" s="386">
        <v>1</v>
      </c>
      <c r="X27" s="386">
        <v>1</v>
      </c>
      <c r="Y27" s="386">
        <v>1</v>
      </c>
      <c r="Z27" s="386">
        <v>1</v>
      </c>
      <c r="AA27" s="388">
        <v>1</v>
      </c>
      <c r="AB27" s="389"/>
    </row>
    <row r="28" spans="1:28" ht="14.5">
      <c r="A28" s="338"/>
      <c r="B28" s="343"/>
      <c r="C28" s="376"/>
      <c r="D28" s="358">
        <f>(D9+D10)/30/12*11*(8/12)</f>
        <v>41.81018518518519</v>
      </c>
      <c r="E28" s="358">
        <f t="shared" ref="E28:AA28" si="15">(E9+E10)/30/12*11*(8/12)</f>
        <v>2.0879629629629628</v>
      </c>
      <c r="F28" s="358">
        <f t="shared" si="15"/>
        <v>2.0879629629629628</v>
      </c>
      <c r="G28" s="358">
        <f t="shared" si="15"/>
        <v>2.0879629629629628</v>
      </c>
      <c r="H28" s="358">
        <f t="shared" si="15"/>
        <v>2.0879629629629628</v>
      </c>
      <c r="I28" s="358">
        <f t="shared" si="15"/>
        <v>2.0879629629629628</v>
      </c>
      <c r="J28" s="358">
        <f t="shared" si="15"/>
        <v>2.0879629629629628</v>
      </c>
      <c r="K28" s="358">
        <f t="shared" si="15"/>
        <v>2.0879629629629628</v>
      </c>
      <c r="L28" s="358">
        <f t="shared" si="15"/>
        <v>2.0879629629629628</v>
      </c>
      <c r="M28" s="358">
        <f t="shared" si="15"/>
        <v>2.0879629629629628</v>
      </c>
      <c r="N28" s="390">
        <f t="shared" si="15"/>
        <v>2.0879629629629628</v>
      </c>
      <c r="O28" s="358">
        <f t="shared" si="15"/>
        <v>2.0879629629629628</v>
      </c>
      <c r="P28" s="358">
        <f t="shared" si="15"/>
        <v>2.0879629629629628</v>
      </c>
      <c r="Q28" s="358">
        <f t="shared" si="15"/>
        <v>2.0879629629629628</v>
      </c>
      <c r="R28" s="358">
        <f t="shared" si="15"/>
        <v>2.0879629629629628</v>
      </c>
      <c r="S28" s="358">
        <f t="shared" si="15"/>
        <v>2.0879629629629628</v>
      </c>
      <c r="T28" s="358">
        <f t="shared" si="15"/>
        <v>2.0879629629629628</v>
      </c>
      <c r="U28" s="358">
        <f t="shared" si="15"/>
        <v>2.0879629629629628</v>
      </c>
      <c r="V28" s="358">
        <f t="shared" si="15"/>
        <v>2.0879629629629628</v>
      </c>
      <c r="W28" s="358">
        <f t="shared" si="15"/>
        <v>2.0879629629629628</v>
      </c>
      <c r="X28" s="358">
        <f t="shared" si="15"/>
        <v>2.0879629629629628</v>
      </c>
      <c r="Y28" s="358">
        <f t="shared" si="15"/>
        <v>2.0879629629629628</v>
      </c>
      <c r="Z28" s="358">
        <f t="shared" si="15"/>
        <v>2.0879629629629628</v>
      </c>
      <c r="AA28" s="358">
        <f t="shared" si="15"/>
        <v>2.0879629629629628</v>
      </c>
      <c r="AB28" s="358" t="s">
        <v>107</v>
      </c>
    </row>
    <row r="29" spans="1:28" ht="13.5" thickBot="1">
      <c r="A29" s="836"/>
      <c r="B29" s="837"/>
      <c r="C29" s="391"/>
      <c r="D29" s="392">
        <f>(D26*D27)+(D28*D25*70/100)</f>
        <v>9135.3366242388893</v>
      </c>
      <c r="E29" s="392">
        <f t="shared" ref="E29:AA29" si="16">(E26*E27)+(E28*E25*70/100)</f>
        <v>0</v>
      </c>
      <c r="F29" s="392">
        <f t="shared" si="16"/>
        <v>0</v>
      </c>
      <c r="G29" s="392">
        <f t="shared" si="16"/>
        <v>0</v>
      </c>
      <c r="H29" s="392">
        <f t="shared" si="16"/>
        <v>0</v>
      </c>
      <c r="I29" s="392">
        <f t="shared" si="16"/>
        <v>0</v>
      </c>
      <c r="J29" s="392">
        <f t="shared" si="16"/>
        <v>0</v>
      </c>
      <c r="K29" s="392">
        <f t="shared" si="16"/>
        <v>0</v>
      </c>
      <c r="L29" s="392">
        <f t="shared" si="16"/>
        <v>0</v>
      </c>
      <c r="M29" s="392">
        <f t="shared" si="16"/>
        <v>0</v>
      </c>
      <c r="N29" s="393">
        <f t="shared" si="16"/>
        <v>0</v>
      </c>
      <c r="O29" s="392">
        <f t="shared" si="16"/>
        <v>0</v>
      </c>
      <c r="P29" s="392">
        <f t="shared" si="16"/>
        <v>0</v>
      </c>
      <c r="Q29" s="392">
        <f t="shared" si="16"/>
        <v>0</v>
      </c>
      <c r="R29" s="392">
        <f t="shared" si="16"/>
        <v>0</v>
      </c>
      <c r="S29" s="392">
        <f t="shared" si="16"/>
        <v>0</v>
      </c>
      <c r="T29" s="392">
        <f t="shared" si="16"/>
        <v>0</v>
      </c>
      <c r="U29" s="392">
        <f t="shared" si="16"/>
        <v>0</v>
      </c>
      <c r="V29" s="392">
        <f t="shared" si="16"/>
        <v>0</v>
      </c>
      <c r="W29" s="392">
        <f t="shared" si="16"/>
        <v>0</v>
      </c>
      <c r="X29" s="392">
        <f t="shared" si="16"/>
        <v>0</v>
      </c>
      <c r="Y29" s="392">
        <f t="shared" si="16"/>
        <v>0</v>
      </c>
      <c r="Z29" s="392">
        <f t="shared" si="16"/>
        <v>0</v>
      </c>
      <c r="AA29" s="392">
        <f t="shared" si="16"/>
        <v>0</v>
      </c>
      <c r="AB29" s="394">
        <f>SUM(D29:AA29)</f>
        <v>9135.3366242388893</v>
      </c>
    </row>
    <row r="30" spans="1:28" ht="14.5">
      <c r="D30" s="395"/>
      <c r="E30" s="395"/>
      <c r="F30" s="395"/>
      <c r="G30" s="395"/>
      <c r="H30" s="395"/>
      <c r="I30" s="395"/>
      <c r="J30" s="395"/>
      <c r="K30" s="395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5"/>
      <c r="W30" s="395"/>
      <c r="X30" s="395"/>
      <c r="Y30" s="395"/>
      <c r="Z30" s="395"/>
      <c r="AA30" s="395"/>
      <c r="AB30" s="396"/>
    </row>
    <row r="31" spans="1:28">
      <c r="D31" s="397"/>
      <c r="E31" s="397"/>
      <c r="F31" s="397"/>
      <c r="G31" s="397"/>
      <c r="H31" s="397"/>
      <c r="I31" s="397"/>
      <c r="J31" s="397"/>
      <c r="K31" s="397"/>
      <c r="L31" s="397"/>
      <c r="M31" s="397"/>
      <c r="N31" s="397"/>
      <c r="O31" s="397"/>
      <c r="P31" s="397"/>
      <c r="Q31" s="397"/>
      <c r="R31" s="397"/>
      <c r="S31" s="397"/>
      <c r="T31" s="397"/>
      <c r="U31" s="397"/>
      <c r="V31" s="397"/>
      <c r="W31" s="397"/>
      <c r="X31" s="397"/>
      <c r="Y31" s="397"/>
      <c r="Z31" s="397"/>
      <c r="AA31" s="397"/>
      <c r="AB31" s="298"/>
    </row>
    <row r="32" spans="1:28" ht="13">
      <c r="A32" s="398" t="s">
        <v>178</v>
      </c>
      <c r="B32" s="399" t="s">
        <v>179</v>
      </c>
      <c r="C32" s="399" t="s">
        <v>176</v>
      </c>
      <c r="D32" s="400" t="s">
        <v>71</v>
      </c>
      <c r="F32" s="401"/>
      <c r="G32" s="401"/>
      <c r="H32" s="401"/>
      <c r="I32" s="401"/>
      <c r="J32" s="401"/>
      <c r="K32" s="401"/>
      <c r="L32" s="401"/>
      <c r="M32" s="401"/>
      <c r="N32" s="401"/>
      <c r="O32" s="401"/>
      <c r="P32" s="401"/>
      <c r="Q32" s="401"/>
      <c r="R32" s="401"/>
      <c r="S32" s="401"/>
      <c r="T32" s="401"/>
      <c r="U32" s="401"/>
      <c r="V32" s="401"/>
      <c r="W32" s="401"/>
      <c r="X32" s="401"/>
      <c r="Y32" s="401"/>
      <c r="Z32" s="298"/>
      <c r="AA32" s="298"/>
      <c r="AB32" s="298"/>
    </row>
    <row r="33" spans="1:28" ht="14.5">
      <c r="A33" s="6" t="s">
        <v>180</v>
      </c>
      <c r="B33" s="402">
        <v>31</v>
      </c>
      <c r="C33" s="403">
        <f>+AB25</f>
        <v>3</v>
      </c>
      <c r="D33" s="404">
        <f>+C33*B33</f>
        <v>93</v>
      </c>
    </row>
    <row r="34" spans="1:28" ht="14.5">
      <c r="A34" s="6" t="s">
        <v>181</v>
      </c>
      <c r="B34" s="402">
        <v>18</v>
      </c>
      <c r="C34" s="403">
        <f>+C33</f>
        <v>3</v>
      </c>
      <c r="D34" s="404">
        <f>+C34*B34</f>
        <v>54</v>
      </c>
      <c r="Z34" s="298"/>
      <c r="AA34" s="298"/>
      <c r="AB34" s="298"/>
    </row>
    <row r="35" spans="1:28" ht="14.5">
      <c r="A35" s="6" t="s">
        <v>182</v>
      </c>
      <c r="B35" s="402">
        <v>37</v>
      </c>
      <c r="C35" s="403">
        <f>+C34</f>
        <v>3</v>
      </c>
      <c r="D35" s="404">
        <f>+C35*B35</f>
        <v>111</v>
      </c>
      <c r="F35" s="405"/>
    </row>
    <row r="36" spans="1:28" ht="14.5">
      <c r="A36" s="6" t="s">
        <v>183</v>
      </c>
      <c r="B36" s="402">
        <v>29</v>
      </c>
      <c r="C36" s="403">
        <f>+C35</f>
        <v>3</v>
      </c>
      <c r="D36" s="404">
        <f>+C36*B36</f>
        <v>87</v>
      </c>
      <c r="E36" s="406" t="s">
        <v>184</v>
      </c>
      <c r="Z36" s="298"/>
      <c r="AA36" s="298"/>
      <c r="AB36" s="298"/>
    </row>
    <row r="37" spans="1:28" ht="13">
      <c r="A37" s="398" t="s">
        <v>2</v>
      </c>
      <c r="B37" s="398"/>
      <c r="C37" s="398"/>
      <c r="D37" s="407">
        <f>SUM(D33:D36)</f>
        <v>345</v>
      </c>
    </row>
    <row r="38" spans="1:28">
      <c r="Z38" s="298"/>
      <c r="AA38" s="298"/>
      <c r="AB38" s="298"/>
    </row>
  </sheetData>
  <mergeCells count="2">
    <mergeCell ref="A27:B27"/>
    <mergeCell ref="A29:B29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N107"/>
  <sheetViews>
    <sheetView showGridLines="0" zoomScale="80" zoomScaleNormal="80" zoomScalePageLayoutView="125" workbookViewId="0">
      <selection activeCell="B8" sqref="B8"/>
    </sheetView>
  </sheetViews>
  <sheetFormatPr baseColWidth="10" defaultColWidth="8" defaultRowHeight="10"/>
  <cols>
    <col min="1" max="1" width="8" style="227"/>
    <col min="2" max="2" width="92" style="70" customWidth="1"/>
    <col min="3" max="3" width="17.08984375" style="70" customWidth="1"/>
    <col min="4" max="4" width="15.36328125" style="70" customWidth="1"/>
    <col min="5" max="5" width="11.90625" style="70" customWidth="1"/>
    <col min="6" max="6" width="16.90625" style="70" customWidth="1"/>
    <col min="7" max="7" width="12.6328125" style="70" customWidth="1"/>
    <col min="8" max="8" width="14.36328125" style="70" customWidth="1"/>
    <col min="9" max="9" width="15" style="191" bestFit="1" customWidth="1"/>
    <col min="10" max="11" width="15.36328125" style="70" customWidth="1"/>
    <col min="12" max="12" width="13.90625" style="70" customWidth="1"/>
    <col min="13" max="14" width="8" style="70"/>
    <col min="15" max="15" width="9.08984375" style="70" bestFit="1" customWidth="1"/>
    <col min="16" max="16" width="8" style="70"/>
    <col min="17" max="17" width="9.08984375" style="70" bestFit="1" customWidth="1"/>
    <col min="18" max="16384" width="8" style="70"/>
  </cols>
  <sheetData>
    <row r="1" spans="2:14" ht="18">
      <c r="B1" s="190"/>
      <c r="C1" s="190"/>
      <c r="D1" s="190"/>
      <c r="E1" s="190"/>
      <c r="F1" s="190"/>
      <c r="G1" s="190"/>
      <c r="H1" s="69"/>
    </row>
    <row r="2" spans="2:14" ht="15.5">
      <c r="B2" s="68"/>
      <c r="C2" s="68"/>
      <c r="D2" s="68"/>
      <c r="E2" s="69"/>
      <c r="F2" s="69"/>
      <c r="G2" s="69"/>
      <c r="H2" s="69"/>
      <c r="I2" s="192"/>
      <c r="J2" s="193"/>
      <c r="K2" s="193"/>
      <c r="L2" s="193"/>
      <c r="M2" s="193"/>
      <c r="N2" s="69"/>
    </row>
    <row r="3" spans="2:14">
      <c r="H3" s="194"/>
      <c r="I3" s="195"/>
    </row>
    <row r="4" spans="2:14" ht="16" thickBot="1">
      <c r="B4" s="196" t="s">
        <v>109</v>
      </c>
      <c r="C4" s="196"/>
      <c r="D4" s="196"/>
      <c r="E4" s="197"/>
      <c r="F4" s="197"/>
      <c r="G4" s="197"/>
      <c r="H4" s="197"/>
      <c r="I4" s="195"/>
    </row>
    <row r="5" spans="2:14" ht="13">
      <c r="B5" s="198" t="s">
        <v>110</v>
      </c>
      <c r="C5" s="199"/>
      <c r="D5" s="199"/>
      <c r="E5" s="200"/>
      <c r="F5" s="200"/>
      <c r="G5" s="838" t="s">
        <v>111</v>
      </c>
      <c r="H5" s="201" t="s">
        <v>10</v>
      </c>
    </row>
    <row r="6" spans="2:14" ht="13">
      <c r="B6" s="202" t="s">
        <v>112</v>
      </c>
      <c r="C6" s="203"/>
      <c r="D6" s="203"/>
      <c r="E6" s="204"/>
      <c r="F6" s="204"/>
      <c r="G6" s="839"/>
      <c r="H6" s="205" t="s">
        <v>113</v>
      </c>
    </row>
    <row r="7" spans="2:14" ht="13">
      <c r="B7" s="206"/>
      <c r="C7" s="207" t="s">
        <v>114</v>
      </c>
      <c r="D7" s="207" t="s">
        <v>115</v>
      </c>
      <c r="E7" s="208" t="s">
        <v>0</v>
      </c>
      <c r="F7" s="208" t="s">
        <v>116</v>
      </c>
      <c r="G7" s="209"/>
      <c r="H7" s="210" t="s">
        <v>112</v>
      </c>
    </row>
    <row r="8" spans="2:14" ht="14">
      <c r="B8" s="211" t="s">
        <v>117</v>
      </c>
      <c r="C8" s="212" t="s">
        <v>64</v>
      </c>
      <c r="D8" s="213">
        <v>17950</v>
      </c>
      <c r="E8" s="214">
        <v>5</v>
      </c>
      <c r="F8" s="215">
        <f>+E8*D8</f>
        <v>89750</v>
      </c>
      <c r="G8" s="216">
        <v>60</v>
      </c>
      <c r="H8" s="217">
        <f>+IF(ISERROR(F8/G8),0,(F8/G8))</f>
        <v>1495.8333333333333</v>
      </c>
    </row>
    <row r="9" spans="2:14" ht="14">
      <c r="B9" s="218" t="s">
        <v>118</v>
      </c>
      <c r="C9" s="219" t="s">
        <v>64</v>
      </c>
      <c r="D9" s="220">
        <v>3910</v>
      </c>
      <c r="E9" s="221">
        <v>1</v>
      </c>
      <c r="F9" s="222">
        <f t="shared" ref="F9:F17" si="0">+E9*D9</f>
        <v>3910</v>
      </c>
      <c r="G9" s="223">
        <v>36</v>
      </c>
      <c r="H9" s="224">
        <f t="shared" ref="H9:H17" si="1">+IF(ISERROR(F9/G9),0,(F9/G9))</f>
        <v>108.61111111111111</v>
      </c>
    </row>
    <row r="10" spans="2:14" ht="14">
      <c r="B10" s="211">
        <v>0</v>
      </c>
      <c r="C10" s="212" t="s">
        <v>64</v>
      </c>
      <c r="D10" s="213">
        <v>0</v>
      </c>
      <c r="E10" s="214">
        <v>0</v>
      </c>
      <c r="F10" s="215">
        <f t="shared" si="0"/>
        <v>0</v>
      </c>
      <c r="G10" s="216">
        <v>0</v>
      </c>
      <c r="H10" s="217">
        <f t="shared" si="1"/>
        <v>0</v>
      </c>
    </row>
    <row r="11" spans="2:14" ht="14">
      <c r="B11" s="218">
        <v>0</v>
      </c>
      <c r="C11" s="219" t="s">
        <v>64</v>
      </c>
      <c r="D11" s="220">
        <v>0</v>
      </c>
      <c r="E11" s="221">
        <v>0</v>
      </c>
      <c r="F11" s="222">
        <f t="shared" si="0"/>
        <v>0</v>
      </c>
      <c r="G11" s="223">
        <v>0</v>
      </c>
      <c r="H11" s="224">
        <f t="shared" si="1"/>
        <v>0</v>
      </c>
    </row>
    <row r="12" spans="2:14" ht="14">
      <c r="B12" s="211">
        <v>0</v>
      </c>
      <c r="C12" s="212" t="s">
        <v>64</v>
      </c>
      <c r="D12" s="213">
        <v>0</v>
      </c>
      <c r="E12" s="214">
        <v>0</v>
      </c>
      <c r="F12" s="215">
        <f t="shared" si="0"/>
        <v>0</v>
      </c>
      <c r="G12" s="216">
        <v>0</v>
      </c>
      <c r="H12" s="217">
        <f t="shared" si="1"/>
        <v>0</v>
      </c>
    </row>
    <row r="13" spans="2:14" ht="14">
      <c r="B13" s="218">
        <v>0</v>
      </c>
      <c r="C13" s="219" t="s">
        <v>64</v>
      </c>
      <c r="D13" s="220">
        <v>0</v>
      </c>
      <c r="E13" s="221">
        <v>0</v>
      </c>
      <c r="F13" s="222">
        <f t="shared" si="0"/>
        <v>0</v>
      </c>
      <c r="G13" s="223">
        <v>0</v>
      </c>
      <c r="H13" s="224">
        <f t="shared" si="1"/>
        <v>0</v>
      </c>
    </row>
    <row r="14" spans="2:14" ht="14">
      <c r="B14" s="211">
        <v>0</v>
      </c>
      <c r="C14" s="212" t="s">
        <v>64</v>
      </c>
      <c r="D14" s="213">
        <v>0</v>
      </c>
      <c r="E14" s="214">
        <v>0</v>
      </c>
      <c r="F14" s="215">
        <f t="shared" si="0"/>
        <v>0</v>
      </c>
      <c r="G14" s="216">
        <v>0</v>
      </c>
      <c r="H14" s="217">
        <f t="shared" si="1"/>
        <v>0</v>
      </c>
    </row>
    <row r="15" spans="2:14" ht="14">
      <c r="B15" s="225">
        <v>0</v>
      </c>
      <c r="C15" s="219" t="s">
        <v>64</v>
      </c>
      <c r="D15" s="220">
        <v>0</v>
      </c>
      <c r="E15" s="221">
        <v>0</v>
      </c>
      <c r="F15" s="222">
        <f t="shared" si="0"/>
        <v>0</v>
      </c>
      <c r="G15" s="223">
        <v>0</v>
      </c>
      <c r="H15" s="224">
        <f t="shared" si="1"/>
        <v>0</v>
      </c>
    </row>
    <row r="16" spans="2:14" ht="14">
      <c r="B16" s="226">
        <v>0</v>
      </c>
      <c r="C16" s="212" t="s">
        <v>64</v>
      </c>
      <c r="D16" s="213">
        <v>0</v>
      </c>
      <c r="E16" s="214">
        <v>0</v>
      </c>
      <c r="F16" s="215">
        <f t="shared" si="0"/>
        <v>0</v>
      </c>
      <c r="G16" s="216">
        <v>0</v>
      </c>
      <c r="H16" s="217">
        <f t="shared" si="1"/>
        <v>0</v>
      </c>
    </row>
    <row r="17" spans="1:13" ht="14">
      <c r="B17" s="225">
        <v>0</v>
      </c>
      <c r="C17" s="219" t="s">
        <v>64</v>
      </c>
      <c r="D17" s="220">
        <v>0</v>
      </c>
      <c r="E17" s="221">
        <v>0</v>
      </c>
      <c r="F17" s="222">
        <f t="shared" si="0"/>
        <v>0</v>
      </c>
      <c r="G17" s="223">
        <v>0</v>
      </c>
      <c r="H17" s="224">
        <f t="shared" si="1"/>
        <v>0</v>
      </c>
    </row>
    <row r="18" spans="1:13" ht="13.5" thickBot="1">
      <c r="B18" s="228" t="s">
        <v>119</v>
      </c>
      <c r="C18" s="229"/>
      <c r="D18" s="230"/>
      <c r="E18" s="230"/>
      <c r="F18" s="230">
        <f>SUM(F8:F17)</f>
        <v>93660</v>
      </c>
      <c r="G18" s="231"/>
      <c r="H18" s="232">
        <f>SUM(H8:H17)</f>
        <v>1604.4444444444443</v>
      </c>
    </row>
    <row r="19" spans="1:13" ht="12.5">
      <c r="B19" s="72"/>
      <c r="C19" s="72"/>
      <c r="D19" s="233"/>
      <c r="E19" s="72"/>
      <c r="F19" s="72"/>
      <c r="G19" s="72"/>
      <c r="H19" s="72"/>
    </row>
    <row r="20" spans="1:13">
      <c r="B20" s="234"/>
      <c r="C20" s="234"/>
      <c r="D20" s="235"/>
    </row>
    <row r="21" spans="1:13" ht="12.5">
      <c r="B21" s="236"/>
      <c r="C21" s="236"/>
      <c r="D21" s="236"/>
      <c r="E21" s="237"/>
      <c r="F21" s="237"/>
      <c r="H21" s="237"/>
    </row>
    <row r="22" spans="1:13" ht="16" thickBot="1">
      <c r="B22" s="196" t="s">
        <v>120</v>
      </c>
      <c r="C22" s="196"/>
      <c r="D22" s="196"/>
      <c r="E22" s="197"/>
      <c r="F22" s="197"/>
      <c r="G22" s="197"/>
      <c r="H22" s="197"/>
    </row>
    <row r="23" spans="1:13" ht="12.5">
      <c r="B23" s="238" t="s">
        <v>121</v>
      </c>
      <c r="C23" s="239"/>
      <c r="D23" s="239"/>
      <c r="E23" s="239"/>
      <c r="F23" s="239"/>
      <c r="G23" s="840" t="s">
        <v>111</v>
      </c>
      <c r="H23" s="240" t="s">
        <v>10</v>
      </c>
    </row>
    <row r="24" spans="1:13" ht="12.5">
      <c r="B24" s="241" t="s">
        <v>112</v>
      </c>
      <c r="C24" s="242"/>
      <c r="D24" s="242"/>
      <c r="E24" s="242"/>
      <c r="F24" s="242"/>
      <c r="G24" s="841"/>
      <c r="H24" s="243" t="s">
        <v>113</v>
      </c>
    </row>
    <row r="25" spans="1:13" ht="12.5">
      <c r="B25" s="244"/>
      <c r="C25" s="245" t="s">
        <v>8</v>
      </c>
      <c r="D25" s="246" t="s">
        <v>122</v>
      </c>
      <c r="E25" s="245" t="s">
        <v>0</v>
      </c>
      <c r="F25" s="245" t="s">
        <v>116</v>
      </c>
      <c r="G25" s="247" t="s">
        <v>112</v>
      </c>
      <c r="H25" s="248"/>
    </row>
    <row r="26" spans="1:13" ht="14.5">
      <c r="B26" s="249" t="s">
        <v>123</v>
      </c>
      <c r="C26" s="250" t="s">
        <v>64</v>
      </c>
      <c r="D26" s="251">
        <v>780</v>
      </c>
      <c r="E26" s="252">
        <v>1</v>
      </c>
      <c r="F26" s="253">
        <f t="shared" ref="F26:F47" si="2">+D26*E26</f>
        <v>780</v>
      </c>
      <c r="G26" s="253">
        <v>36</v>
      </c>
      <c r="H26" s="254">
        <f>IF(ISERROR(F26/G26),0,(F26/G26))</f>
        <v>21.666666666666668</v>
      </c>
      <c r="L26" s="255"/>
      <c r="M26" s="255"/>
    </row>
    <row r="27" spans="1:13" ht="14.5">
      <c r="B27" s="256" t="s">
        <v>124</v>
      </c>
      <c r="C27" s="257" t="s">
        <v>64</v>
      </c>
      <c r="D27" s="258">
        <v>2340</v>
      </c>
      <c r="E27" s="259">
        <v>2</v>
      </c>
      <c r="F27" s="260">
        <f t="shared" si="2"/>
        <v>4680</v>
      </c>
      <c r="G27" s="260">
        <v>12</v>
      </c>
      <c r="H27" s="261">
        <f t="shared" ref="H27:H47" si="3">IF(ISERROR(F27/G27),0,(F27/G27))</f>
        <v>390</v>
      </c>
      <c r="L27" s="255"/>
      <c r="M27" s="255"/>
    </row>
    <row r="28" spans="1:13" ht="14.5">
      <c r="B28" s="249" t="s">
        <v>125</v>
      </c>
      <c r="C28" s="250" t="s">
        <v>64</v>
      </c>
      <c r="D28" s="251">
        <v>2390</v>
      </c>
      <c r="E28" s="252">
        <v>1</v>
      </c>
      <c r="F28" s="253">
        <f t="shared" si="2"/>
        <v>2390</v>
      </c>
      <c r="G28" s="253">
        <v>36</v>
      </c>
      <c r="H28" s="254">
        <f t="shared" si="3"/>
        <v>66.388888888888886</v>
      </c>
      <c r="L28" s="255"/>
      <c r="M28" s="255"/>
    </row>
    <row r="29" spans="1:13" ht="14.5">
      <c r="B29" s="262" t="s">
        <v>126</v>
      </c>
      <c r="C29" s="257" t="s">
        <v>64</v>
      </c>
      <c r="D29" s="258">
        <v>5850</v>
      </c>
      <c r="E29" s="259">
        <v>1</v>
      </c>
      <c r="F29" s="260">
        <f t="shared" si="2"/>
        <v>5850</v>
      </c>
      <c r="G29" s="260">
        <v>12</v>
      </c>
      <c r="H29" s="261">
        <f t="shared" si="3"/>
        <v>487.5</v>
      </c>
      <c r="L29" s="255"/>
      <c r="M29" s="255"/>
    </row>
    <row r="30" spans="1:13" ht="14.5">
      <c r="B30" s="249" t="s">
        <v>127</v>
      </c>
      <c r="C30" s="250" t="s">
        <v>64</v>
      </c>
      <c r="D30" s="251">
        <v>3510</v>
      </c>
      <c r="E30" s="252">
        <v>1</v>
      </c>
      <c r="F30" s="253">
        <f t="shared" si="2"/>
        <v>3510</v>
      </c>
      <c r="G30" s="253">
        <v>36</v>
      </c>
      <c r="H30" s="254">
        <f t="shared" si="3"/>
        <v>97.5</v>
      </c>
      <c r="L30" s="255"/>
      <c r="M30" s="255"/>
    </row>
    <row r="31" spans="1:13" ht="14.5">
      <c r="B31" s="256" t="s">
        <v>128</v>
      </c>
      <c r="C31" s="257" t="s">
        <v>64</v>
      </c>
      <c r="D31" s="258">
        <v>1170</v>
      </c>
      <c r="E31" s="259">
        <v>1</v>
      </c>
      <c r="F31" s="260">
        <f t="shared" si="2"/>
        <v>1170</v>
      </c>
      <c r="G31" s="260">
        <v>36</v>
      </c>
      <c r="H31" s="261">
        <f t="shared" si="3"/>
        <v>32.5</v>
      </c>
      <c r="L31" s="255"/>
      <c r="M31" s="255"/>
    </row>
    <row r="32" spans="1:13" ht="14.5">
      <c r="A32" s="842"/>
      <c r="B32" s="249" t="s">
        <v>129</v>
      </c>
      <c r="C32" s="250" t="s">
        <v>64</v>
      </c>
      <c r="D32" s="251">
        <v>780</v>
      </c>
      <c r="E32" s="252">
        <v>1</v>
      </c>
      <c r="F32" s="253">
        <f t="shared" si="2"/>
        <v>780</v>
      </c>
      <c r="G32" s="253">
        <v>36</v>
      </c>
      <c r="H32" s="254">
        <f t="shared" si="3"/>
        <v>21.666666666666668</v>
      </c>
      <c r="L32" s="255"/>
      <c r="M32" s="255"/>
    </row>
    <row r="33" spans="1:13" ht="14.5">
      <c r="A33" s="842"/>
      <c r="B33" s="256" t="s">
        <v>130</v>
      </c>
      <c r="C33" s="257" t="s">
        <v>64</v>
      </c>
      <c r="D33" s="258">
        <v>390</v>
      </c>
      <c r="E33" s="259">
        <v>3</v>
      </c>
      <c r="F33" s="260">
        <f t="shared" si="2"/>
        <v>1170</v>
      </c>
      <c r="G33" s="260">
        <v>36</v>
      </c>
      <c r="H33" s="261">
        <f t="shared" si="3"/>
        <v>32.5</v>
      </c>
      <c r="L33" s="255"/>
      <c r="M33" s="255"/>
    </row>
    <row r="34" spans="1:13" ht="14.5">
      <c r="A34" s="842"/>
      <c r="B34" s="249" t="s">
        <v>131</v>
      </c>
      <c r="C34" s="250" t="s">
        <v>64</v>
      </c>
      <c r="D34" s="251">
        <v>585</v>
      </c>
      <c r="E34" s="252">
        <v>1</v>
      </c>
      <c r="F34" s="253">
        <f t="shared" si="2"/>
        <v>585</v>
      </c>
      <c r="G34" s="253">
        <v>36</v>
      </c>
      <c r="H34" s="254">
        <f t="shared" si="3"/>
        <v>16.25</v>
      </c>
      <c r="L34" s="255"/>
      <c r="M34" s="255"/>
    </row>
    <row r="35" spans="1:13" ht="14.5">
      <c r="A35" s="842"/>
      <c r="B35" s="256">
        <v>0</v>
      </c>
      <c r="C35" s="257" t="s">
        <v>64</v>
      </c>
      <c r="D35" s="258">
        <v>0</v>
      </c>
      <c r="E35" s="259">
        <v>0</v>
      </c>
      <c r="F35" s="260">
        <f t="shared" si="2"/>
        <v>0</v>
      </c>
      <c r="G35" s="260">
        <v>0</v>
      </c>
      <c r="H35" s="261">
        <f t="shared" si="3"/>
        <v>0</v>
      </c>
      <c r="L35" s="255"/>
      <c r="M35" s="255"/>
    </row>
    <row r="36" spans="1:13" ht="14.5">
      <c r="A36" s="842"/>
      <c r="B36" s="249">
        <v>0</v>
      </c>
      <c r="C36" s="250" t="s">
        <v>64</v>
      </c>
      <c r="D36" s="251">
        <v>0</v>
      </c>
      <c r="E36" s="252">
        <v>0</v>
      </c>
      <c r="F36" s="253">
        <f t="shared" si="2"/>
        <v>0</v>
      </c>
      <c r="G36" s="253">
        <v>0</v>
      </c>
      <c r="H36" s="254">
        <f t="shared" si="3"/>
        <v>0</v>
      </c>
      <c r="L36" s="255"/>
      <c r="M36" s="255"/>
    </row>
    <row r="37" spans="1:13" ht="14.5">
      <c r="A37" s="842"/>
      <c r="B37" s="256">
        <v>0</v>
      </c>
      <c r="C37" s="257" t="s">
        <v>64</v>
      </c>
      <c r="D37" s="258">
        <v>0</v>
      </c>
      <c r="E37" s="259">
        <v>0</v>
      </c>
      <c r="F37" s="260">
        <f t="shared" si="2"/>
        <v>0</v>
      </c>
      <c r="G37" s="260">
        <v>0</v>
      </c>
      <c r="H37" s="261">
        <f t="shared" si="3"/>
        <v>0</v>
      </c>
      <c r="L37" s="255"/>
      <c r="M37" s="255"/>
    </row>
    <row r="38" spans="1:13" ht="14.5">
      <c r="A38" s="842"/>
      <c r="B38" s="249">
        <v>0</v>
      </c>
      <c r="C38" s="250" t="s">
        <v>64</v>
      </c>
      <c r="D38" s="251">
        <v>0</v>
      </c>
      <c r="E38" s="252">
        <v>0</v>
      </c>
      <c r="F38" s="253">
        <f t="shared" si="2"/>
        <v>0</v>
      </c>
      <c r="G38" s="253">
        <v>0</v>
      </c>
      <c r="H38" s="254">
        <f t="shared" si="3"/>
        <v>0</v>
      </c>
      <c r="L38" s="255"/>
      <c r="M38" s="255"/>
    </row>
    <row r="39" spans="1:13" ht="14.5">
      <c r="A39" s="842"/>
      <c r="B39" s="256">
        <v>0</v>
      </c>
      <c r="C39" s="257" t="s">
        <v>64</v>
      </c>
      <c r="D39" s="258">
        <v>0</v>
      </c>
      <c r="E39" s="259">
        <v>0</v>
      </c>
      <c r="F39" s="260">
        <f t="shared" si="2"/>
        <v>0</v>
      </c>
      <c r="G39" s="260">
        <v>0</v>
      </c>
      <c r="H39" s="261">
        <f t="shared" si="3"/>
        <v>0</v>
      </c>
      <c r="L39" s="255"/>
      <c r="M39" s="255"/>
    </row>
    <row r="40" spans="1:13" ht="14.5">
      <c r="A40" s="842"/>
      <c r="B40" s="249">
        <v>0</v>
      </c>
      <c r="C40" s="250" t="s">
        <v>64</v>
      </c>
      <c r="D40" s="251">
        <v>0</v>
      </c>
      <c r="E40" s="252">
        <v>0</v>
      </c>
      <c r="F40" s="253">
        <f t="shared" si="2"/>
        <v>0</v>
      </c>
      <c r="G40" s="253">
        <v>0</v>
      </c>
      <c r="H40" s="254">
        <f t="shared" si="3"/>
        <v>0</v>
      </c>
      <c r="L40" s="255"/>
      <c r="M40" s="255"/>
    </row>
    <row r="41" spans="1:13" ht="14.5">
      <c r="A41" s="842"/>
      <c r="B41" s="256">
        <v>0</v>
      </c>
      <c r="C41" s="257" t="s">
        <v>64</v>
      </c>
      <c r="D41" s="258">
        <v>0</v>
      </c>
      <c r="E41" s="259">
        <v>0</v>
      </c>
      <c r="F41" s="260">
        <f t="shared" si="2"/>
        <v>0</v>
      </c>
      <c r="G41" s="260">
        <v>0</v>
      </c>
      <c r="H41" s="261">
        <f t="shared" si="3"/>
        <v>0</v>
      </c>
      <c r="L41" s="255"/>
      <c r="M41" s="255"/>
    </row>
    <row r="42" spans="1:13" ht="14.5">
      <c r="A42" s="842"/>
      <c r="B42" s="249">
        <v>0</v>
      </c>
      <c r="C42" s="250" t="s">
        <v>64</v>
      </c>
      <c r="D42" s="251">
        <v>0</v>
      </c>
      <c r="E42" s="252">
        <v>0</v>
      </c>
      <c r="F42" s="253">
        <f t="shared" si="2"/>
        <v>0</v>
      </c>
      <c r="G42" s="253">
        <v>0</v>
      </c>
      <c r="H42" s="254">
        <f t="shared" si="3"/>
        <v>0</v>
      </c>
      <c r="L42" s="255"/>
      <c r="M42" s="255"/>
    </row>
    <row r="43" spans="1:13" ht="14.5">
      <c r="A43" s="842"/>
      <c r="B43" s="256">
        <v>0</v>
      </c>
      <c r="C43" s="257" t="s">
        <v>64</v>
      </c>
      <c r="D43" s="258">
        <v>0</v>
      </c>
      <c r="E43" s="259">
        <v>0</v>
      </c>
      <c r="F43" s="260">
        <f t="shared" si="2"/>
        <v>0</v>
      </c>
      <c r="G43" s="260">
        <v>0</v>
      </c>
      <c r="H43" s="261">
        <f t="shared" si="3"/>
        <v>0</v>
      </c>
      <c r="L43" s="255"/>
      <c r="M43" s="255"/>
    </row>
    <row r="44" spans="1:13" ht="14.5">
      <c r="A44" s="842"/>
      <c r="B44" s="249">
        <v>0</v>
      </c>
      <c r="C44" s="250" t="s">
        <v>64</v>
      </c>
      <c r="D44" s="251">
        <v>0</v>
      </c>
      <c r="E44" s="252">
        <v>0</v>
      </c>
      <c r="F44" s="253">
        <f t="shared" si="2"/>
        <v>0</v>
      </c>
      <c r="G44" s="253">
        <v>0</v>
      </c>
      <c r="H44" s="254">
        <f t="shared" si="3"/>
        <v>0</v>
      </c>
      <c r="L44" s="255"/>
      <c r="M44" s="255"/>
    </row>
    <row r="45" spans="1:13" ht="14.5">
      <c r="A45" s="842"/>
      <c r="B45" s="256">
        <v>0</v>
      </c>
      <c r="C45" s="257" t="s">
        <v>64</v>
      </c>
      <c r="D45" s="258">
        <v>0</v>
      </c>
      <c r="E45" s="259">
        <v>0</v>
      </c>
      <c r="F45" s="260">
        <f t="shared" si="2"/>
        <v>0</v>
      </c>
      <c r="G45" s="260">
        <v>0</v>
      </c>
      <c r="H45" s="261">
        <f t="shared" si="3"/>
        <v>0</v>
      </c>
      <c r="J45" s="255"/>
      <c r="K45" s="255"/>
      <c r="L45" s="255"/>
      <c r="M45" s="255"/>
    </row>
    <row r="46" spans="1:13" ht="14.5">
      <c r="A46" s="842"/>
      <c r="B46" s="249">
        <v>0</v>
      </c>
      <c r="C46" s="250" t="s">
        <v>64</v>
      </c>
      <c r="D46" s="251">
        <v>0</v>
      </c>
      <c r="E46" s="252">
        <v>0</v>
      </c>
      <c r="F46" s="253">
        <f t="shared" si="2"/>
        <v>0</v>
      </c>
      <c r="G46" s="253">
        <v>0</v>
      </c>
      <c r="H46" s="254">
        <f t="shared" si="3"/>
        <v>0</v>
      </c>
      <c r="J46" s="255"/>
      <c r="K46" s="255"/>
      <c r="L46" s="255"/>
      <c r="M46" s="255"/>
    </row>
    <row r="47" spans="1:13" ht="14.5">
      <c r="A47" s="842"/>
      <c r="B47" s="256">
        <v>0</v>
      </c>
      <c r="C47" s="257" t="s">
        <v>64</v>
      </c>
      <c r="D47" s="258">
        <v>0</v>
      </c>
      <c r="E47" s="259">
        <v>0</v>
      </c>
      <c r="F47" s="260">
        <f t="shared" si="2"/>
        <v>0</v>
      </c>
      <c r="G47" s="260">
        <v>0</v>
      </c>
      <c r="H47" s="261">
        <f t="shared" si="3"/>
        <v>0</v>
      </c>
      <c r="J47" s="255"/>
      <c r="K47" s="255"/>
      <c r="L47" s="255"/>
      <c r="M47" s="255"/>
    </row>
    <row r="48" spans="1:13" ht="13.5" thickBot="1">
      <c r="B48" s="228" t="s">
        <v>119</v>
      </c>
      <c r="C48" s="229"/>
      <c r="D48" s="229"/>
      <c r="E48" s="229"/>
      <c r="F48" s="263">
        <f>SUM(F26:F47)</f>
        <v>20915</v>
      </c>
      <c r="G48" s="264"/>
      <c r="H48" s="265">
        <f>SUM(H26:H47)</f>
        <v>1165.9722222222224</v>
      </c>
    </row>
    <row r="49" spans="2:9" s="6" customFormat="1" ht="12.5">
      <c r="I49" s="24"/>
    </row>
    <row r="50" spans="2:9" s="6" customFormat="1" ht="12.5">
      <c r="I50" s="24"/>
    </row>
    <row r="51" spans="2:9" s="6" customFormat="1" ht="13" thickBot="1">
      <c r="I51" s="24"/>
    </row>
    <row r="52" spans="2:9" s="6" customFormat="1" ht="13">
      <c r="B52" s="266" t="s">
        <v>132</v>
      </c>
      <c r="C52" s="267" t="s">
        <v>92</v>
      </c>
      <c r="D52" s="267" t="s">
        <v>0</v>
      </c>
      <c r="E52" s="267" t="s">
        <v>73</v>
      </c>
      <c r="F52" s="267" t="s">
        <v>133</v>
      </c>
      <c r="I52" s="24"/>
    </row>
    <row r="53" spans="2:9" s="6" customFormat="1" ht="14.5">
      <c r="B53" s="268" t="s">
        <v>134</v>
      </c>
      <c r="C53" s="269">
        <v>0</v>
      </c>
      <c r="D53" s="268">
        <v>1</v>
      </c>
      <c r="E53" s="268">
        <v>1</v>
      </c>
      <c r="F53" s="270">
        <f>+C53*D53/E53</f>
        <v>0</v>
      </c>
    </row>
    <row r="54" spans="2:9" s="6" customFormat="1" ht="14.5">
      <c r="B54" s="271" t="s">
        <v>135</v>
      </c>
      <c r="C54" s="272">
        <v>154</v>
      </c>
      <c r="D54" s="271">
        <v>1</v>
      </c>
      <c r="E54" s="271">
        <v>1</v>
      </c>
      <c r="F54" s="273">
        <f t="shared" ref="F54:F65" si="4">+C54*D54/E54</f>
        <v>154</v>
      </c>
    </row>
    <row r="55" spans="2:9" s="6" customFormat="1" ht="14.5">
      <c r="B55" s="268" t="s">
        <v>136</v>
      </c>
      <c r="C55" s="269">
        <v>996</v>
      </c>
      <c r="D55" s="268">
        <v>1</v>
      </c>
      <c r="E55" s="268">
        <v>12</v>
      </c>
      <c r="F55" s="270">
        <f t="shared" si="4"/>
        <v>83</v>
      </c>
      <c r="I55" s="24"/>
    </row>
    <row r="56" spans="2:9" s="6" customFormat="1" ht="14.5">
      <c r="B56" s="271" t="s">
        <v>137</v>
      </c>
      <c r="C56" s="273">
        <v>0.9</v>
      </c>
      <c r="D56" s="271">
        <v>1000</v>
      </c>
      <c r="E56" s="271">
        <v>1</v>
      </c>
      <c r="F56" s="273">
        <f t="shared" si="4"/>
        <v>900</v>
      </c>
      <c r="I56" s="24"/>
    </row>
    <row r="57" spans="2:9" s="6" customFormat="1" ht="14.5">
      <c r="B57" s="268" t="s">
        <v>138</v>
      </c>
      <c r="C57" s="269">
        <v>5</v>
      </c>
      <c r="D57" s="268">
        <v>1</v>
      </c>
      <c r="E57" s="268">
        <v>1</v>
      </c>
      <c r="F57" s="270">
        <f t="shared" si="4"/>
        <v>5</v>
      </c>
      <c r="I57" s="24"/>
    </row>
    <row r="58" spans="2:9" s="6" customFormat="1" ht="14.5">
      <c r="B58" s="271" t="s">
        <v>139</v>
      </c>
      <c r="C58" s="272">
        <v>200</v>
      </c>
      <c r="D58" s="271">
        <v>3</v>
      </c>
      <c r="E58" s="271">
        <v>1</v>
      </c>
      <c r="F58" s="273">
        <f t="shared" si="4"/>
        <v>600</v>
      </c>
      <c r="I58" s="24"/>
    </row>
    <row r="59" spans="2:9" s="6" customFormat="1" ht="14.5">
      <c r="B59" s="268" t="s">
        <v>140</v>
      </c>
      <c r="C59" s="269">
        <v>500</v>
      </c>
      <c r="D59" s="268">
        <v>1</v>
      </c>
      <c r="E59" s="268">
        <v>1</v>
      </c>
      <c r="F59" s="270">
        <f t="shared" si="4"/>
        <v>500</v>
      </c>
      <c r="I59" s="24"/>
    </row>
    <row r="60" spans="2:9" s="6" customFormat="1" ht="14.5">
      <c r="B60" s="271" t="s">
        <v>141</v>
      </c>
      <c r="C60" s="272">
        <v>0</v>
      </c>
      <c r="D60" s="271">
        <v>0</v>
      </c>
      <c r="E60" s="271">
        <v>1</v>
      </c>
      <c r="F60" s="273">
        <f t="shared" si="4"/>
        <v>0</v>
      </c>
      <c r="I60" s="24"/>
    </row>
    <row r="61" spans="2:9" s="6" customFormat="1" ht="14.5">
      <c r="B61" s="268" t="s">
        <v>142</v>
      </c>
      <c r="C61" s="269">
        <v>0</v>
      </c>
      <c r="D61" s="268">
        <v>0</v>
      </c>
      <c r="E61" s="268">
        <v>1</v>
      </c>
      <c r="F61" s="270">
        <f t="shared" si="4"/>
        <v>0</v>
      </c>
      <c r="I61" s="24"/>
    </row>
    <row r="62" spans="2:9" s="6" customFormat="1" ht="14.5">
      <c r="B62" s="271" t="s">
        <v>142</v>
      </c>
      <c r="C62" s="272">
        <v>0</v>
      </c>
      <c r="D62" s="271">
        <v>0</v>
      </c>
      <c r="E62" s="271">
        <v>1</v>
      </c>
      <c r="F62" s="273">
        <f t="shared" si="4"/>
        <v>0</v>
      </c>
      <c r="I62" s="24"/>
    </row>
    <row r="63" spans="2:9" s="6" customFormat="1" ht="14.5">
      <c r="B63" s="268" t="s">
        <v>143</v>
      </c>
      <c r="C63" s="269">
        <v>0</v>
      </c>
      <c r="D63" s="268">
        <v>0</v>
      </c>
      <c r="E63" s="268">
        <v>1</v>
      </c>
      <c r="F63" s="270">
        <f t="shared" si="4"/>
        <v>0</v>
      </c>
      <c r="I63" s="24"/>
    </row>
    <row r="64" spans="2:9" s="6" customFormat="1" ht="14.5">
      <c r="B64" s="271" t="s">
        <v>144</v>
      </c>
      <c r="C64" s="273">
        <v>0</v>
      </c>
      <c r="D64" s="271">
        <v>0</v>
      </c>
      <c r="E64" s="271">
        <v>1</v>
      </c>
      <c r="F64" s="273">
        <f t="shared" si="4"/>
        <v>0</v>
      </c>
      <c r="I64" s="24"/>
    </row>
    <row r="65" spans="2:9" s="6" customFormat="1" ht="15" thickBot="1">
      <c r="B65" s="268" t="s">
        <v>145</v>
      </c>
      <c r="C65" s="269">
        <v>0</v>
      </c>
      <c r="D65" s="268">
        <v>0</v>
      </c>
      <c r="E65" s="268">
        <v>1</v>
      </c>
      <c r="F65" s="270">
        <f t="shared" si="4"/>
        <v>0</v>
      </c>
      <c r="I65" s="24"/>
    </row>
    <row r="66" spans="2:9" s="6" customFormat="1" ht="15" thickBot="1">
      <c r="B66" s="274" t="s">
        <v>2</v>
      </c>
      <c r="C66" s="275"/>
      <c r="D66" s="276"/>
      <c r="E66" s="276"/>
      <c r="F66" s="277">
        <f>SUM(F53:F65)</f>
        <v>2242</v>
      </c>
      <c r="I66" s="24"/>
    </row>
    <row r="67" spans="2:9" s="6" customFormat="1" ht="14.5">
      <c r="C67" s="278"/>
      <c r="I67" s="24"/>
    </row>
    <row r="68" spans="2:9" s="6" customFormat="1" ht="14.5">
      <c r="C68" s="278"/>
      <c r="I68" s="24"/>
    </row>
    <row r="69" spans="2:9" s="6" customFormat="1" ht="12.5">
      <c r="I69" s="24"/>
    </row>
    <row r="70" spans="2:9" s="6" customFormat="1" ht="12.5">
      <c r="I70" s="24"/>
    </row>
    <row r="73" spans="2:9" ht="13.5" thickBot="1">
      <c r="B73" s="279" t="s">
        <v>146</v>
      </c>
      <c r="C73" s="280"/>
      <c r="D73" s="281"/>
      <c r="E73" s="281"/>
      <c r="F73" s="281"/>
    </row>
    <row r="74" spans="2:9" ht="13">
      <c r="B74" s="198" t="s">
        <v>147</v>
      </c>
      <c r="C74" s="199"/>
      <c r="D74" s="199"/>
      <c r="E74" s="282"/>
      <c r="F74" s="283" t="s">
        <v>10</v>
      </c>
    </row>
    <row r="75" spans="2:9" ht="13">
      <c r="B75" s="284"/>
      <c r="C75" s="285"/>
      <c r="D75" s="285"/>
      <c r="E75" s="286"/>
      <c r="F75" s="287" t="s">
        <v>62</v>
      </c>
    </row>
    <row r="76" spans="2:9" ht="13">
      <c r="B76" s="815" t="s">
        <v>110</v>
      </c>
      <c r="C76" s="816"/>
      <c r="D76" s="816"/>
      <c r="E76" s="817"/>
      <c r="F76" s="288">
        <f>+H18</f>
        <v>1604.4444444444443</v>
      </c>
    </row>
    <row r="77" spans="2:9" ht="13">
      <c r="B77" s="289" t="s">
        <v>148</v>
      </c>
      <c r="C77" s="290"/>
      <c r="D77" s="290"/>
      <c r="E77" s="291"/>
      <c r="F77" s="288">
        <f>+H48</f>
        <v>1165.9722222222224</v>
      </c>
    </row>
    <row r="78" spans="2:9" ht="13">
      <c r="B78" s="815" t="s">
        <v>132</v>
      </c>
      <c r="C78" s="816"/>
      <c r="D78" s="816"/>
      <c r="E78" s="817"/>
      <c r="F78" s="288">
        <f>+F66</f>
        <v>2242</v>
      </c>
    </row>
    <row r="79" spans="2:9" ht="13.5" thickBot="1">
      <c r="B79" s="818" t="s">
        <v>149</v>
      </c>
      <c r="C79" s="819"/>
      <c r="D79" s="819"/>
      <c r="E79" s="819"/>
      <c r="F79" s="292">
        <f>+SUM(F76:F78)</f>
        <v>5012.416666666667</v>
      </c>
    </row>
    <row r="92" spans="6:6">
      <c r="F92" s="293"/>
    </row>
    <row r="93" spans="6:6">
      <c r="F93" s="293"/>
    </row>
    <row r="94" spans="6:6">
      <c r="F94" s="293"/>
    </row>
    <row r="95" spans="6:6">
      <c r="F95" s="293"/>
    </row>
    <row r="96" spans="6:6">
      <c r="F96" s="293"/>
    </row>
    <row r="97" spans="6:6">
      <c r="F97" s="293"/>
    </row>
    <row r="98" spans="6:6">
      <c r="F98" s="293"/>
    </row>
    <row r="99" spans="6:6">
      <c r="F99" s="293"/>
    </row>
    <row r="100" spans="6:6">
      <c r="F100" s="293"/>
    </row>
    <row r="101" spans="6:6">
      <c r="F101" s="293"/>
    </row>
    <row r="102" spans="6:6">
      <c r="F102" s="293"/>
    </row>
    <row r="103" spans="6:6">
      <c r="F103" s="293"/>
    </row>
    <row r="104" spans="6:6">
      <c r="F104" s="293"/>
    </row>
    <row r="105" spans="6:6">
      <c r="F105" s="293"/>
    </row>
    <row r="106" spans="6:6">
      <c r="F106" s="293"/>
    </row>
    <row r="107" spans="6:6">
      <c r="F107" s="293"/>
    </row>
  </sheetData>
  <mergeCells count="6">
    <mergeCell ref="B79:E79"/>
    <mergeCell ref="G5:G6"/>
    <mergeCell ref="G23:G24"/>
    <mergeCell ref="A32:A47"/>
    <mergeCell ref="B76:E76"/>
    <mergeCell ref="B78:E78"/>
  </mergeCells>
  <pageMargins left="0.7" right="0.7" top="0.75" bottom="0.75" header="0.3" footer="0.3"/>
  <pageSetup paperSize="9"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Y48"/>
  <sheetViews>
    <sheetView showGridLines="0" topLeftCell="A28" zoomScale="80" zoomScaleNormal="80" zoomScalePageLayoutView="125" workbookViewId="0">
      <pane xSplit="2" topLeftCell="C1" activePane="topRight" state="frozen"/>
      <selection activeCell="A43" sqref="A43"/>
      <selection pane="topRight" activeCell="F51" sqref="F51"/>
    </sheetView>
  </sheetViews>
  <sheetFormatPr baseColWidth="10" defaultColWidth="8" defaultRowHeight="10"/>
  <cols>
    <col min="1" max="1" width="42.36328125" style="4" customWidth="1"/>
    <col min="2" max="2" width="15.90625" style="4" customWidth="1"/>
    <col min="3" max="3" width="12.36328125" style="4" customWidth="1"/>
    <col min="4" max="4" width="13" style="4" customWidth="1"/>
    <col min="5" max="5" width="12.90625" style="4" customWidth="1"/>
    <col min="6" max="13" width="13.36328125" style="4" customWidth="1"/>
    <col min="14" max="15" width="14.90625" style="4" customWidth="1"/>
    <col min="16" max="17" width="11.6328125" style="4" customWidth="1"/>
    <col min="18" max="18" width="0" style="4" hidden="1" customWidth="1"/>
    <col min="19" max="19" width="8" style="4" hidden="1" customWidth="1"/>
    <col min="20" max="22" width="0" style="4" hidden="1" customWidth="1"/>
    <col min="23" max="16384" width="8" style="4"/>
  </cols>
  <sheetData>
    <row r="1" spans="1:25" ht="1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3"/>
    </row>
    <row r="2" spans="1:25" ht="18">
      <c r="A2" s="1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5" ht="12.75" customHeight="1">
      <c r="A3" s="145"/>
    </row>
    <row r="4" spans="1:25" ht="15.5">
      <c r="A4" s="11" t="s">
        <v>68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7"/>
      <c r="O4" s="147"/>
      <c r="P4" s="147"/>
      <c r="Q4" s="147"/>
    </row>
    <row r="5" spans="1:25" ht="15.5">
      <c r="A5" s="11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9"/>
      <c r="Q5" s="149"/>
    </row>
    <row r="6" spans="1:25" ht="12.75" customHeight="1">
      <c r="A6" s="843" t="s">
        <v>69</v>
      </c>
      <c r="B6" s="846"/>
      <c r="C6" s="150"/>
      <c r="D6" s="150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2"/>
      <c r="P6" s="848"/>
      <c r="Q6" s="152"/>
    </row>
    <row r="7" spans="1:25" ht="15.75" customHeight="1">
      <c r="A7" s="844"/>
      <c r="B7" s="847"/>
      <c r="C7" s="150">
        <v>956.85500000000002</v>
      </c>
      <c r="D7" s="150">
        <f t="shared" ref="D7:M7" si="0">+$B$48/$N$10*D10</f>
        <v>0</v>
      </c>
      <c r="E7" s="150">
        <f t="shared" si="0"/>
        <v>0</v>
      </c>
      <c r="F7" s="150">
        <f t="shared" si="0"/>
        <v>0</v>
      </c>
      <c r="G7" s="150">
        <f t="shared" si="0"/>
        <v>0</v>
      </c>
      <c r="H7" s="150">
        <f t="shared" si="0"/>
        <v>0</v>
      </c>
      <c r="I7" s="150">
        <f t="shared" si="0"/>
        <v>0</v>
      </c>
      <c r="J7" s="150">
        <f t="shared" si="0"/>
        <v>0</v>
      </c>
      <c r="K7" s="150">
        <f t="shared" si="0"/>
        <v>0</v>
      </c>
      <c r="L7" s="150">
        <f t="shared" si="0"/>
        <v>0</v>
      </c>
      <c r="M7" s="150">
        <f t="shared" si="0"/>
        <v>0</v>
      </c>
      <c r="N7" s="153"/>
      <c r="O7" s="154"/>
      <c r="P7" s="849"/>
      <c r="Q7" s="154"/>
    </row>
    <row r="8" spans="1:25" ht="64.5" customHeight="1">
      <c r="A8" s="845"/>
      <c r="B8" s="155" t="s">
        <v>61</v>
      </c>
      <c r="C8" s="156" t="s">
        <v>70</v>
      </c>
      <c r="D8" s="156">
        <f>+'[26]II.-Planilla'!E7</f>
        <v>0</v>
      </c>
      <c r="E8" s="156">
        <f>+'[26]II.-Planilla'!F7</f>
        <v>0</v>
      </c>
      <c r="F8" s="156">
        <f>+'[26]II.-Planilla'!G7</f>
        <v>0</v>
      </c>
      <c r="G8" s="156">
        <f>+'[26]II.-Planilla'!H7</f>
        <v>0</v>
      </c>
      <c r="H8" s="156">
        <f>+'[26]II.-Planilla'!I7</f>
        <v>0</v>
      </c>
      <c r="I8" s="156">
        <f>+'[26]II.-Planilla'!J7</f>
        <v>0</v>
      </c>
      <c r="J8" s="156">
        <f>+'[26]II.-Planilla'!K7</f>
        <v>0</v>
      </c>
      <c r="K8" s="156">
        <f>+'[26]II.-Planilla'!L7</f>
        <v>0</v>
      </c>
      <c r="L8" s="156">
        <f>+'[26]II.-Planilla'!Z7</f>
        <v>0</v>
      </c>
      <c r="M8" s="156">
        <f>+'[26]II.-Planilla'!AA7</f>
        <v>0</v>
      </c>
      <c r="N8" s="156" t="s">
        <v>71</v>
      </c>
      <c r="O8" s="156" t="s">
        <v>72</v>
      </c>
      <c r="P8" s="157" t="s">
        <v>73</v>
      </c>
      <c r="Q8" s="158" t="s">
        <v>74</v>
      </c>
    </row>
    <row r="9" spans="1:25" ht="13">
      <c r="A9" s="159" t="s">
        <v>75</v>
      </c>
      <c r="B9" s="160"/>
      <c r="C9" s="160"/>
      <c r="D9" s="160"/>
      <c r="E9" s="160"/>
      <c r="F9" s="161"/>
      <c r="G9" s="161"/>
      <c r="H9" s="161"/>
      <c r="I9" s="161"/>
      <c r="J9" s="161"/>
      <c r="K9" s="161"/>
      <c r="L9" s="161"/>
      <c r="M9" s="161"/>
      <c r="N9" s="160"/>
      <c r="O9" s="160"/>
      <c r="P9" s="162"/>
      <c r="Q9" s="163"/>
    </row>
    <row r="10" spans="1:25" ht="12.5">
      <c r="A10" s="24" t="s">
        <v>76</v>
      </c>
      <c r="B10" s="164">
        <v>39.1</v>
      </c>
      <c r="C10" s="165">
        <v>3</v>
      </c>
      <c r="D10" s="165">
        <f>+'[26]II.-Planilla'!E25</f>
        <v>0</v>
      </c>
      <c r="E10" s="165">
        <f>+'[26]II.-Planilla'!F25</f>
        <v>0</v>
      </c>
      <c r="F10" s="165">
        <f>+'[26]II.-Planilla'!G25</f>
        <v>0</v>
      </c>
      <c r="G10" s="165">
        <f>+'[26]II.-Planilla'!H25</f>
        <v>0</v>
      </c>
      <c r="H10" s="165">
        <f>+'[26]II.-Planilla'!I25</f>
        <v>0</v>
      </c>
      <c r="I10" s="165">
        <f>+'[26]II.-Planilla'!J25</f>
        <v>0</v>
      </c>
      <c r="J10" s="165">
        <f>+'[26]II.-Planilla'!K25</f>
        <v>0</v>
      </c>
      <c r="K10" s="165">
        <f>+'[26]II.-Planilla'!L25</f>
        <v>0</v>
      </c>
      <c r="L10" s="165">
        <f>+'[26]II.-Planilla'!Z25</f>
        <v>0</v>
      </c>
      <c r="M10" s="165">
        <f>+'[26]II.-Planilla'!AA25</f>
        <v>0</v>
      </c>
      <c r="N10" s="165">
        <f>+SUM(C10:M10)</f>
        <v>3</v>
      </c>
      <c r="O10" s="165">
        <v>3</v>
      </c>
      <c r="P10" s="166">
        <v>6</v>
      </c>
      <c r="Q10" s="166">
        <f>+(N10*B10*O10)/P10</f>
        <v>58.650000000000006</v>
      </c>
      <c r="S10" s="4">
        <f>+P10*Q10</f>
        <v>351.90000000000003</v>
      </c>
    </row>
    <row r="11" spans="1:25" ht="12.5">
      <c r="A11" s="24" t="s">
        <v>77</v>
      </c>
      <c r="B11" s="164">
        <v>14.5</v>
      </c>
      <c r="C11" s="165">
        <v>3</v>
      </c>
      <c r="D11" s="165">
        <f t="shared" ref="D11:M22" si="1">+D10</f>
        <v>0</v>
      </c>
      <c r="E11" s="165">
        <f t="shared" si="1"/>
        <v>0</v>
      </c>
      <c r="F11" s="165">
        <f t="shared" si="1"/>
        <v>0</v>
      </c>
      <c r="G11" s="165">
        <f t="shared" si="1"/>
        <v>0</v>
      </c>
      <c r="H11" s="165">
        <f t="shared" si="1"/>
        <v>0</v>
      </c>
      <c r="I11" s="165">
        <f t="shared" si="1"/>
        <v>0</v>
      </c>
      <c r="J11" s="165">
        <f t="shared" si="1"/>
        <v>0</v>
      </c>
      <c r="K11" s="165">
        <f t="shared" si="1"/>
        <v>0</v>
      </c>
      <c r="L11" s="165">
        <f t="shared" si="1"/>
        <v>0</v>
      </c>
      <c r="M11" s="165">
        <f t="shared" si="1"/>
        <v>0</v>
      </c>
      <c r="N11" s="165">
        <f t="shared" ref="N11:N22" si="2">+SUM(C11:M11)</f>
        <v>3</v>
      </c>
      <c r="O11" s="165">
        <v>3</v>
      </c>
      <c r="P11" s="166">
        <v>6</v>
      </c>
      <c r="Q11" s="166">
        <f t="shared" ref="Q11:Q22" si="3">+(N11*B11*O11)/P11</f>
        <v>21.75</v>
      </c>
      <c r="S11" s="4">
        <f t="shared" ref="S11:S23" si="4">+P11*Q11</f>
        <v>130.5</v>
      </c>
    </row>
    <row r="12" spans="1:25" ht="12.5">
      <c r="A12" s="24" t="s">
        <v>78</v>
      </c>
      <c r="B12" s="164">
        <v>250</v>
      </c>
      <c r="C12" s="165">
        <v>3</v>
      </c>
      <c r="D12" s="165">
        <f>+D11</f>
        <v>0</v>
      </c>
      <c r="E12" s="165">
        <f t="shared" si="1"/>
        <v>0</v>
      </c>
      <c r="F12" s="165">
        <f t="shared" si="1"/>
        <v>0</v>
      </c>
      <c r="G12" s="165">
        <f t="shared" si="1"/>
        <v>0</v>
      </c>
      <c r="H12" s="165">
        <f t="shared" si="1"/>
        <v>0</v>
      </c>
      <c r="I12" s="165">
        <f t="shared" si="1"/>
        <v>0</v>
      </c>
      <c r="J12" s="165">
        <f t="shared" si="1"/>
        <v>0</v>
      </c>
      <c r="K12" s="165">
        <f t="shared" si="1"/>
        <v>0</v>
      </c>
      <c r="L12" s="165">
        <f t="shared" si="1"/>
        <v>0</v>
      </c>
      <c r="M12" s="165">
        <f t="shared" si="1"/>
        <v>0</v>
      </c>
      <c r="N12" s="165">
        <f t="shared" si="2"/>
        <v>3</v>
      </c>
      <c r="O12" s="165">
        <v>3</v>
      </c>
      <c r="P12" s="166">
        <v>12</v>
      </c>
      <c r="Q12" s="166">
        <f t="shared" si="3"/>
        <v>187.5</v>
      </c>
      <c r="S12" s="4">
        <f t="shared" si="4"/>
        <v>2250</v>
      </c>
    </row>
    <row r="13" spans="1:25" ht="15.5">
      <c r="A13" s="24" t="s">
        <v>79</v>
      </c>
      <c r="B13" s="164">
        <v>36.9</v>
      </c>
      <c r="C13" s="165">
        <v>3</v>
      </c>
      <c r="D13" s="165">
        <f t="shared" ref="D13:D22" si="5">+D12</f>
        <v>0</v>
      </c>
      <c r="E13" s="165">
        <f t="shared" si="1"/>
        <v>0</v>
      </c>
      <c r="F13" s="165">
        <f t="shared" si="1"/>
        <v>0</v>
      </c>
      <c r="G13" s="165">
        <f t="shared" si="1"/>
        <v>0</v>
      </c>
      <c r="H13" s="165">
        <f t="shared" si="1"/>
        <v>0</v>
      </c>
      <c r="I13" s="165">
        <f t="shared" si="1"/>
        <v>0</v>
      </c>
      <c r="J13" s="165">
        <f t="shared" si="1"/>
        <v>0</v>
      </c>
      <c r="K13" s="165">
        <f t="shared" si="1"/>
        <v>0</v>
      </c>
      <c r="L13" s="165">
        <f t="shared" si="1"/>
        <v>0</v>
      </c>
      <c r="M13" s="165">
        <f t="shared" si="1"/>
        <v>0</v>
      </c>
      <c r="N13" s="165">
        <f t="shared" si="2"/>
        <v>3</v>
      </c>
      <c r="O13" s="165">
        <v>2</v>
      </c>
      <c r="P13" s="166">
        <v>6</v>
      </c>
      <c r="Q13" s="166">
        <f t="shared" si="3"/>
        <v>36.9</v>
      </c>
      <c r="R13" s="14"/>
      <c r="S13" s="4">
        <f t="shared" si="4"/>
        <v>221.39999999999998</v>
      </c>
      <c r="T13" s="14"/>
      <c r="U13" s="14"/>
      <c r="V13" s="167"/>
      <c r="W13" s="167"/>
      <c r="X13" s="167"/>
      <c r="Y13" s="167"/>
    </row>
    <row r="14" spans="1:25" ht="15.5">
      <c r="A14" s="24" t="s">
        <v>80</v>
      </c>
      <c r="B14" s="164">
        <v>12.9</v>
      </c>
      <c r="C14" s="165">
        <v>3</v>
      </c>
      <c r="D14" s="165">
        <f t="shared" si="5"/>
        <v>0</v>
      </c>
      <c r="E14" s="165">
        <f t="shared" si="1"/>
        <v>0</v>
      </c>
      <c r="F14" s="165">
        <f t="shared" si="1"/>
        <v>0</v>
      </c>
      <c r="G14" s="165">
        <f t="shared" si="1"/>
        <v>0</v>
      </c>
      <c r="H14" s="165">
        <f t="shared" si="1"/>
        <v>0</v>
      </c>
      <c r="I14" s="165">
        <f t="shared" si="1"/>
        <v>0</v>
      </c>
      <c r="J14" s="165">
        <f t="shared" si="1"/>
        <v>0</v>
      </c>
      <c r="K14" s="165">
        <f t="shared" si="1"/>
        <v>0</v>
      </c>
      <c r="L14" s="165">
        <f t="shared" si="1"/>
        <v>0</v>
      </c>
      <c r="M14" s="165">
        <f t="shared" si="1"/>
        <v>0</v>
      </c>
      <c r="N14" s="165">
        <f t="shared" si="2"/>
        <v>3</v>
      </c>
      <c r="O14" s="165">
        <v>1</v>
      </c>
      <c r="P14" s="166">
        <v>1</v>
      </c>
      <c r="Q14" s="166">
        <f t="shared" si="3"/>
        <v>38.700000000000003</v>
      </c>
      <c r="R14" s="14"/>
      <c r="S14" s="4">
        <f t="shared" si="4"/>
        <v>38.700000000000003</v>
      </c>
      <c r="T14" s="14"/>
      <c r="U14" s="14"/>
      <c r="V14" s="167"/>
      <c r="W14" s="167"/>
      <c r="X14" s="167"/>
      <c r="Y14" s="167"/>
    </row>
    <row r="15" spans="1:25" ht="15.5">
      <c r="A15" s="24" t="s">
        <v>81</v>
      </c>
      <c r="B15" s="164">
        <v>61.3</v>
      </c>
      <c r="C15" s="165">
        <v>3</v>
      </c>
      <c r="D15" s="165">
        <f t="shared" si="5"/>
        <v>0</v>
      </c>
      <c r="E15" s="165">
        <f t="shared" si="1"/>
        <v>0</v>
      </c>
      <c r="F15" s="165">
        <f t="shared" si="1"/>
        <v>0</v>
      </c>
      <c r="G15" s="165">
        <f t="shared" si="1"/>
        <v>0</v>
      </c>
      <c r="H15" s="165">
        <f t="shared" si="1"/>
        <v>0</v>
      </c>
      <c r="I15" s="165">
        <f t="shared" si="1"/>
        <v>0</v>
      </c>
      <c r="J15" s="165">
        <f t="shared" si="1"/>
        <v>0</v>
      </c>
      <c r="K15" s="165">
        <f t="shared" si="1"/>
        <v>0</v>
      </c>
      <c r="L15" s="165">
        <f t="shared" si="1"/>
        <v>0</v>
      </c>
      <c r="M15" s="165">
        <f t="shared" si="1"/>
        <v>0</v>
      </c>
      <c r="N15" s="165">
        <f t="shared" si="2"/>
        <v>3</v>
      </c>
      <c r="O15" s="165">
        <v>2</v>
      </c>
      <c r="P15" s="166">
        <v>12</v>
      </c>
      <c r="Q15" s="166">
        <f t="shared" si="3"/>
        <v>30.649999999999995</v>
      </c>
      <c r="R15" s="14"/>
      <c r="S15" s="4">
        <f t="shared" si="4"/>
        <v>367.79999999999995</v>
      </c>
      <c r="T15" s="14"/>
      <c r="U15" s="14"/>
      <c r="V15" s="167"/>
      <c r="W15" s="167"/>
      <c r="X15" s="167"/>
      <c r="Y15" s="167"/>
    </row>
    <row r="16" spans="1:25" ht="12.5">
      <c r="A16" s="24" t="s">
        <v>82</v>
      </c>
      <c r="B16" s="164">
        <v>18.5</v>
      </c>
      <c r="C16" s="165">
        <v>3</v>
      </c>
      <c r="D16" s="165">
        <f t="shared" si="5"/>
        <v>0</v>
      </c>
      <c r="E16" s="165">
        <f t="shared" si="1"/>
        <v>0</v>
      </c>
      <c r="F16" s="165">
        <f t="shared" si="1"/>
        <v>0</v>
      </c>
      <c r="G16" s="165">
        <f t="shared" si="1"/>
        <v>0</v>
      </c>
      <c r="H16" s="165">
        <f t="shared" si="1"/>
        <v>0</v>
      </c>
      <c r="I16" s="165">
        <f t="shared" si="1"/>
        <v>0</v>
      </c>
      <c r="J16" s="165">
        <f t="shared" si="1"/>
        <v>0</v>
      </c>
      <c r="K16" s="165">
        <f t="shared" si="1"/>
        <v>0</v>
      </c>
      <c r="L16" s="165">
        <f t="shared" si="1"/>
        <v>0</v>
      </c>
      <c r="M16" s="165">
        <f t="shared" si="1"/>
        <v>0</v>
      </c>
      <c r="N16" s="165">
        <f t="shared" si="2"/>
        <v>3</v>
      </c>
      <c r="O16" s="165">
        <v>1</v>
      </c>
      <c r="P16" s="166">
        <v>1</v>
      </c>
      <c r="Q16" s="166">
        <f t="shared" si="3"/>
        <v>55.5</v>
      </c>
      <c r="S16" s="4">
        <f t="shared" si="4"/>
        <v>55.5</v>
      </c>
    </row>
    <row r="17" spans="1:23" ht="12.5">
      <c r="A17" s="24" t="s">
        <v>83</v>
      </c>
      <c r="B17" s="164">
        <v>15.2</v>
      </c>
      <c r="C17" s="165">
        <v>3</v>
      </c>
      <c r="D17" s="165">
        <f t="shared" si="5"/>
        <v>0</v>
      </c>
      <c r="E17" s="165">
        <f t="shared" si="1"/>
        <v>0</v>
      </c>
      <c r="F17" s="165">
        <f t="shared" si="1"/>
        <v>0</v>
      </c>
      <c r="G17" s="165">
        <f t="shared" si="1"/>
        <v>0</v>
      </c>
      <c r="H17" s="165">
        <f t="shared" si="1"/>
        <v>0</v>
      </c>
      <c r="I17" s="165">
        <f t="shared" si="1"/>
        <v>0</v>
      </c>
      <c r="J17" s="165">
        <f t="shared" si="1"/>
        <v>0</v>
      </c>
      <c r="K17" s="165">
        <f t="shared" si="1"/>
        <v>0</v>
      </c>
      <c r="L17" s="165">
        <f t="shared" si="1"/>
        <v>0</v>
      </c>
      <c r="M17" s="165">
        <f t="shared" si="1"/>
        <v>0</v>
      </c>
      <c r="N17" s="165">
        <f t="shared" si="2"/>
        <v>3</v>
      </c>
      <c r="O17" s="165">
        <v>1</v>
      </c>
      <c r="P17" s="166">
        <v>3</v>
      </c>
      <c r="Q17" s="166">
        <f t="shared" si="3"/>
        <v>15.199999999999998</v>
      </c>
      <c r="S17" s="4">
        <f t="shared" si="4"/>
        <v>45.599999999999994</v>
      </c>
    </row>
    <row r="18" spans="1:23" ht="12.5">
      <c r="A18" s="24" t="s">
        <v>84</v>
      </c>
      <c r="B18" s="164">
        <v>5</v>
      </c>
      <c r="C18" s="165">
        <v>3</v>
      </c>
      <c r="D18" s="165">
        <f t="shared" si="5"/>
        <v>0</v>
      </c>
      <c r="E18" s="165">
        <f t="shared" si="1"/>
        <v>0</v>
      </c>
      <c r="F18" s="165">
        <f t="shared" si="1"/>
        <v>0</v>
      </c>
      <c r="G18" s="165">
        <f t="shared" si="1"/>
        <v>0</v>
      </c>
      <c r="H18" s="165">
        <f t="shared" si="1"/>
        <v>0</v>
      </c>
      <c r="I18" s="165">
        <f t="shared" si="1"/>
        <v>0</v>
      </c>
      <c r="J18" s="165">
        <f t="shared" si="1"/>
        <v>0</v>
      </c>
      <c r="K18" s="165">
        <f t="shared" si="1"/>
        <v>0</v>
      </c>
      <c r="L18" s="165">
        <f t="shared" si="1"/>
        <v>0</v>
      </c>
      <c r="M18" s="165">
        <f t="shared" si="1"/>
        <v>0</v>
      </c>
      <c r="N18" s="165">
        <f t="shared" si="2"/>
        <v>3</v>
      </c>
      <c r="O18" s="165">
        <v>1</v>
      </c>
      <c r="P18" s="166">
        <v>1</v>
      </c>
      <c r="Q18" s="166">
        <f t="shared" si="3"/>
        <v>15</v>
      </c>
      <c r="S18" s="4">
        <f t="shared" si="4"/>
        <v>15</v>
      </c>
    </row>
    <row r="19" spans="1:23" ht="12.5">
      <c r="A19" s="24" t="s">
        <v>85</v>
      </c>
      <c r="B19" s="164">
        <v>5</v>
      </c>
      <c r="C19" s="165">
        <v>3</v>
      </c>
      <c r="D19" s="165">
        <f t="shared" si="5"/>
        <v>0</v>
      </c>
      <c r="E19" s="165">
        <f t="shared" si="1"/>
        <v>0</v>
      </c>
      <c r="F19" s="165">
        <f t="shared" si="1"/>
        <v>0</v>
      </c>
      <c r="G19" s="165">
        <f t="shared" si="1"/>
        <v>0</v>
      </c>
      <c r="H19" s="165">
        <f t="shared" si="1"/>
        <v>0</v>
      </c>
      <c r="I19" s="165">
        <f t="shared" si="1"/>
        <v>0</v>
      </c>
      <c r="J19" s="165">
        <f t="shared" si="1"/>
        <v>0</v>
      </c>
      <c r="K19" s="165">
        <f t="shared" si="1"/>
        <v>0</v>
      </c>
      <c r="L19" s="165">
        <f t="shared" si="1"/>
        <v>0</v>
      </c>
      <c r="M19" s="165">
        <f t="shared" si="1"/>
        <v>0</v>
      </c>
      <c r="N19" s="165">
        <f t="shared" si="2"/>
        <v>3</v>
      </c>
      <c r="O19" s="165">
        <v>1</v>
      </c>
      <c r="P19" s="166">
        <v>1</v>
      </c>
      <c r="Q19" s="166">
        <f t="shared" si="3"/>
        <v>15</v>
      </c>
      <c r="S19" s="4">
        <f t="shared" si="4"/>
        <v>15</v>
      </c>
    </row>
    <row r="20" spans="1:23" ht="12.5">
      <c r="A20" s="24" t="s">
        <v>86</v>
      </c>
      <c r="B20" s="164">
        <v>1.1000000000000001</v>
      </c>
      <c r="C20" s="165">
        <v>3</v>
      </c>
      <c r="D20" s="165">
        <f t="shared" si="5"/>
        <v>0</v>
      </c>
      <c r="E20" s="165">
        <f t="shared" si="1"/>
        <v>0</v>
      </c>
      <c r="F20" s="165">
        <f t="shared" si="1"/>
        <v>0</v>
      </c>
      <c r="G20" s="165">
        <f t="shared" si="1"/>
        <v>0</v>
      </c>
      <c r="H20" s="165">
        <f t="shared" si="1"/>
        <v>0</v>
      </c>
      <c r="I20" s="165">
        <f t="shared" si="1"/>
        <v>0</v>
      </c>
      <c r="J20" s="165">
        <f t="shared" si="1"/>
        <v>0</v>
      </c>
      <c r="K20" s="165">
        <f t="shared" si="1"/>
        <v>0</v>
      </c>
      <c r="L20" s="165">
        <f t="shared" si="1"/>
        <v>0</v>
      </c>
      <c r="M20" s="165">
        <f t="shared" si="1"/>
        <v>0</v>
      </c>
      <c r="N20" s="165">
        <f t="shared" si="2"/>
        <v>3</v>
      </c>
      <c r="O20" s="165">
        <v>1</v>
      </c>
      <c r="P20" s="166">
        <v>1</v>
      </c>
      <c r="Q20" s="166">
        <f t="shared" si="3"/>
        <v>3.3000000000000003</v>
      </c>
      <c r="S20" s="4">
        <f t="shared" si="4"/>
        <v>3.3000000000000003</v>
      </c>
    </row>
    <row r="21" spans="1:23" ht="12.5">
      <c r="A21" s="24" t="s">
        <v>87</v>
      </c>
      <c r="B21" s="164">
        <v>50</v>
      </c>
      <c r="C21" s="165">
        <v>3</v>
      </c>
      <c r="D21" s="165">
        <f t="shared" si="5"/>
        <v>0</v>
      </c>
      <c r="E21" s="165">
        <f t="shared" si="1"/>
        <v>0</v>
      </c>
      <c r="F21" s="165">
        <f t="shared" si="1"/>
        <v>0</v>
      </c>
      <c r="G21" s="165">
        <f t="shared" si="1"/>
        <v>0</v>
      </c>
      <c r="H21" s="165">
        <f t="shared" si="1"/>
        <v>0</v>
      </c>
      <c r="I21" s="165">
        <f t="shared" si="1"/>
        <v>0</v>
      </c>
      <c r="J21" s="165">
        <f t="shared" si="1"/>
        <v>0</v>
      </c>
      <c r="K21" s="165">
        <f t="shared" si="1"/>
        <v>0</v>
      </c>
      <c r="L21" s="165">
        <f t="shared" si="1"/>
        <v>0</v>
      </c>
      <c r="M21" s="165">
        <f t="shared" si="1"/>
        <v>0</v>
      </c>
      <c r="N21" s="165">
        <f t="shared" si="2"/>
        <v>3</v>
      </c>
      <c r="O21" s="165">
        <v>1</v>
      </c>
      <c r="P21" s="166">
        <v>12</v>
      </c>
      <c r="Q21" s="166">
        <f t="shared" si="3"/>
        <v>12.5</v>
      </c>
      <c r="S21" s="4">
        <f t="shared" si="4"/>
        <v>150</v>
      </c>
    </row>
    <row r="22" spans="1:23" ht="12.5">
      <c r="A22" s="24" t="s">
        <v>88</v>
      </c>
      <c r="B22" s="164">
        <v>39.450000000000003</v>
      </c>
      <c r="C22" s="165">
        <v>3</v>
      </c>
      <c r="D22" s="165">
        <f t="shared" si="5"/>
        <v>0</v>
      </c>
      <c r="E22" s="165">
        <f t="shared" si="1"/>
        <v>0</v>
      </c>
      <c r="F22" s="165">
        <f t="shared" si="1"/>
        <v>0</v>
      </c>
      <c r="G22" s="165">
        <f t="shared" si="1"/>
        <v>0</v>
      </c>
      <c r="H22" s="165">
        <f t="shared" si="1"/>
        <v>0</v>
      </c>
      <c r="I22" s="165">
        <f t="shared" si="1"/>
        <v>0</v>
      </c>
      <c r="J22" s="165">
        <f t="shared" si="1"/>
        <v>0</v>
      </c>
      <c r="K22" s="165">
        <f t="shared" si="1"/>
        <v>0</v>
      </c>
      <c r="L22" s="165">
        <f t="shared" si="1"/>
        <v>0</v>
      </c>
      <c r="M22" s="165">
        <f t="shared" si="1"/>
        <v>0</v>
      </c>
      <c r="N22" s="165">
        <f t="shared" si="2"/>
        <v>3</v>
      </c>
      <c r="O22" s="165">
        <v>1</v>
      </c>
      <c r="P22" s="166">
        <v>12</v>
      </c>
      <c r="Q22" s="166">
        <f t="shared" si="3"/>
        <v>9.8625000000000007</v>
      </c>
      <c r="S22" s="4">
        <f t="shared" si="4"/>
        <v>118.35000000000001</v>
      </c>
    </row>
    <row r="23" spans="1:23" ht="12.5">
      <c r="A23" s="24"/>
      <c r="B23" s="164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8"/>
      <c r="Q23" s="166"/>
      <c r="S23" s="4">
        <f t="shared" si="4"/>
        <v>0</v>
      </c>
    </row>
    <row r="24" spans="1:23" ht="13">
      <c r="A24" s="169" t="s">
        <v>89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1"/>
      <c r="O24" s="171"/>
      <c r="P24" s="171"/>
      <c r="Q24" s="171">
        <f>SUM(Q10:Q23)</f>
        <v>500.51249999999993</v>
      </c>
      <c r="S24" s="4">
        <f>SUM(S10:S23)</f>
        <v>3763.05</v>
      </c>
    </row>
    <row r="25" spans="1:23" ht="13.5" thickBot="1">
      <c r="A25" s="172"/>
      <c r="B25" s="173"/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4"/>
      <c r="O25" s="174"/>
      <c r="P25" s="174"/>
      <c r="Q25" s="174"/>
      <c r="R25" s="175"/>
      <c r="S25" s="175"/>
      <c r="T25" s="175"/>
      <c r="U25" s="175"/>
      <c r="V25" s="175"/>
      <c r="W25" s="175"/>
    </row>
    <row r="26" spans="1:23" ht="21.5" thickBot="1">
      <c r="A26" s="176" t="s">
        <v>90</v>
      </c>
      <c r="B26" s="177">
        <f>+Q24</f>
        <v>500.51249999999993</v>
      </c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9"/>
      <c r="Q26" s="180"/>
    </row>
    <row r="31" spans="1:23" ht="10.5" thickBot="1"/>
    <row r="32" spans="1:23" ht="10.5" thickBot="1">
      <c r="A32" s="181" t="s">
        <v>91</v>
      </c>
      <c r="B32" s="182" t="s">
        <v>0</v>
      </c>
      <c r="C32" s="182" t="s">
        <v>92</v>
      </c>
      <c r="D32" s="182" t="s">
        <v>93</v>
      </c>
      <c r="E32" s="182" t="s">
        <v>94</v>
      </c>
      <c r="F32" s="183" t="s">
        <v>95</v>
      </c>
    </row>
    <row r="33" spans="1:6">
      <c r="A33" s="184" t="s">
        <v>96</v>
      </c>
      <c r="B33" s="185">
        <v>3</v>
      </c>
      <c r="C33" s="185">
        <v>88.2</v>
      </c>
      <c r="D33" s="185">
        <v>12</v>
      </c>
      <c r="E33" s="185">
        <f>+C33/D33</f>
        <v>7.3500000000000005</v>
      </c>
      <c r="F33" s="186">
        <f>+E33*B33</f>
        <v>22.05</v>
      </c>
    </row>
    <row r="34" spans="1:6">
      <c r="A34" s="184" t="s">
        <v>97</v>
      </c>
      <c r="B34" s="185">
        <v>0</v>
      </c>
      <c r="C34" s="185">
        <v>425</v>
      </c>
      <c r="D34" s="185">
        <v>12</v>
      </c>
      <c r="E34" s="185">
        <f t="shared" ref="E34:E43" si="6">+C34/D34</f>
        <v>35.416666666666664</v>
      </c>
      <c r="F34" s="186">
        <f>+E34*B34</f>
        <v>0</v>
      </c>
    </row>
    <row r="35" spans="1:6">
      <c r="A35" s="184" t="s">
        <v>98</v>
      </c>
      <c r="B35" s="185">
        <v>3</v>
      </c>
      <c r="C35" s="185">
        <v>43.2</v>
      </c>
      <c r="D35" s="185">
        <v>1</v>
      </c>
      <c r="E35" s="185">
        <f t="shared" si="6"/>
        <v>43.2</v>
      </c>
      <c r="F35" s="186">
        <f t="shared" ref="F35:F43" si="7">+E35*B35</f>
        <v>129.60000000000002</v>
      </c>
    </row>
    <row r="36" spans="1:6">
      <c r="A36" s="184" t="s">
        <v>99</v>
      </c>
      <c r="B36" s="185">
        <v>0</v>
      </c>
      <c r="C36" s="185">
        <v>200</v>
      </c>
      <c r="D36" s="185">
        <v>1</v>
      </c>
      <c r="E36" s="185">
        <f t="shared" si="6"/>
        <v>200</v>
      </c>
      <c r="F36" s="186">
        <f t="shared" si="7"/>
        <v>0</v>
      </c>
    </row>
    <row r="37" spans="1:6">
      <c r="A37" s="184" t="s">
        <v>100</v>
      </c>
      <c r="B37" s="185">
        <v>3</v>
      </c>
      <c r="C37" s="185">
        <v>59.2</v>
      </c>
      <c r="D37" s="185">
        <v>3</v>
      </c>
      <c r="E37" s="185">
        <f t="shared" si="6"/>
        <v>19.733333333333334</v>
      </c>
      <c r="F37" s="186">
        <f t="shared" si="7"/>
        <v>59.2</v>
      </c>
    </row>
    <row r="38" spans="1:6">
      <c r="A38" s="184" t="s">
        <v>101</v>
      </c>
      <c r="B38" s="185">
        <v>0</v>
      </c>
      <c r="C38" s="185">
        <v>400</v>
      </c>
      <c r="D38" s="185">
        <v>6</v>
      </c>
      <c r="E38" s="185">
        <f t="shared" si="6"/>
        <v>66.666666666666671</v>
      </c>
      <c r="F38" s="186">
        <f t="shared" si="7"/>
        <v>0</v>
      </c>
    </row>
    <row r="39" spans="1:6">
      <c r="A39" s="184" t="s">
        <v>102</v>
      </c>
      <c r="B39" s="185">
        <v>0</v>
      </c>
      <c r="C39" s="185">
        <v>50</v>
      </c>
      <c r="D39" s="185">
        <v>3</v>
      </c>
      <c r="E39" s="185">
        <f t="shared" si="6"/>
        <v>16.666666666666668</v>
      </c>
      <c r="F39" s="186">
        <f t="shared" si="7"/>
        <v>0</v>
      </c>
    </row>
    <row r="40" spans="1:6">
      <c r="A40" s="184" t="s">
        <v>103</v>
      </c>
      <c r="B40" s="185">
        <v>0</v>
      </c>
      <c r="C40" s="185">
        <v>6800</v>
      </c>
      <c r="D40" s="185">
        <v>36</v>
      </c>
      <c r="E40" s="185">
        <f t="shared" si="6"/>
        <v>188.88888888888889</v>
      </c>
      <c r="F40" s="186">
        <f t="shared" si="7"/>
        <v>0</v>
      </c>
    </row>
    <row r="41" spans="1:6">
      <c r="A41" s="184" t="s">
        <v>104</v>
      </c>
      <c r="B41" s="185">
        <v>0</v>
      </c>
      <c r="C41" s="185">
        <v>400</v>
      </c>
      <c r="D41" s="185">
        <v>12</v>
      </c>
      <c r="E41" s="185">
        <f t="shared" si="6"/>
        <v>33.333333333333336</v>
      </c>
      <c r="F41" s="186">
        <f t="shared" si="7"/>
        <v>0</v>
      </c>
    </row>
    <row r="42" spans="1:6">
      <c r="A42" s="184" t="s">
        <v>105</v>
      </c>
      <c r="B42" s="185">
        <v>0</v>
      </c>
      <c r="C42" s="185">
        <v>22</v>
      </c>
      <c r="D42" s="185">
        <v>1</v>
      </c>
      <c r="E42" s="185">
        <f t="shared" si="6"/>
        <v>22</v>
      </c>
      <c r="F42" s="186">
        <f t="shared" si="7"/>
        <v>0</v>
      </c>
    </row>
    <row r="43" spans="1:6" ht="10.5" thickBot="1">
      <c r="A43" s="184" t="s">
        <v>106</v>
      </c>
      <c r="B43" s="185">
        <v>30</v>
      </c>
      <c r="C43" s="185">
        <v>11.825622295307136</v>
      </c>
      <c r="D43" s="185">
        <v>1</v>
      </c>
      <c r="E43" s="185">
        <f t="shared" si="6"/>
        <v>11.825622295307136</v>
      </c>
      <c r="F43" s="186">
        <f t="shared" si="7"/>
        <v>354.76866885921407</v>
      </c>
    </row>
    <row r="44" spans="1:6" ht="13" thickBot="1">
      <c r="A44" s="187" t="s">
        <v>107</v>
      </c>
      <c r="B44" s="188"/>
      <c r="C44" s="188"/>
      <c r="D44" s="188"/>
      <c r="E44" s="188"/>
      <c r="F44" s="189">
        <f>SUM(F33:F43)</f>
        <v>565.61866885921404</v>
      </c>
    </row>
    <row r="47" spans="1:6" ht="10.5" thickBot="1"/>
    <row r="48" spans="1:6" ht="13" thickBot="1">
      <c r="A48" s="187" t="s">
        <v>108</v>
      </c>
      <c r="B48" s="189">
        <f>+B26+F44</f>
        <v>1066.1311688592141</v>
      </c>
    </row>
  </sheetData>
  <mergeCells count="3">
    <mergeCell ref="A6:A8"/>
    <mergeCell ref="B6:B7"/>
    <mergeCell ref="P6:P7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I20"/>
  <sheetViews>
    <sheetView showGridLines="0" zoomScaleNormal="100" workbookViewId="0">
      <selection activeCell="C11" sqref="C11"/>
    </sheetView>
  </sheetViews>
  <sheetFormatPr baseColWidth="10" defaultColWidth="8" defaultRowHeight="10"/>
  <cols>
    <col min="1" max="1" width="52.90625" style="4" customWidth="1"/>
    <col min="2" max="2" width="13.90625" style="4" customWidth="1"/>
    <col min="3" max="3" width="15.453125" style="4" customWidth="1"/>
    <col min="4" max="4" width="11.453125" style="4" customWidth="1"/>
    <col min="5" max="5" width="14.90625" style="4" customWidth="1"/>
    <col min="6" max="6" width="6.453125" style="4" customWidth="1"/>
    <col min="7" max="7" width="41.08984375" style="4" customWidth="1"/>
    <col min="8" max="8" width="16.453125" style="4" customWidth="1"/>
    <col min="9" max="9" width="14.36328125" style="4" customWidth="1"/>
    <col min="10" max="11" width="12.08984375" style="4" bestFit="1" customWidth="1"/>
    <col min="12" max="209" width="9.08984375" style="4" customWidth="1"/>
    <col min="210" max="16384" width="8" style="4"/>
  </cols>
  <sheetData>
    <row r="1" spans="1:9" ht="18.5" thickBot="1">
      <c r="A1" s="1"/>
      <c r="B1" s="1"/>
      <c r="C1" s="1"/>
      <c r="D1" s="1"/>
      <c r="E1" s="3"/>
    </row>
    <row r="2" spans="1:9" ht="16" thickBot="1">
      <c r="A2" s="850" t="s">
        <v>60</v>
      </c>
      <c r="B2" s="851"/>
      <c r="C2" s="851"/>
      <c r="D2" s="851"/>
      <c r="E2" s="852"/>
    </row>
    <row r="3" spans="1:9" ht="15.5">
      <c r="A3" s="7"/>
      <c r="B3" s="3"/>
      <c r="C3" s="3"/>
      <c r="D3" s="3"/>
      <c r="E3" s="3"/>
    </row>
    <row r="4" spans="1:9" ht="12.5">
      <c r="A4" s="73"/>
      <c r="B4" s="115"/>
      <c r="C4" s="115"/>
    </row>
    <row r="5" spans="1:9" ht="15.5">
      <c r="A5" s="11"/>
      <c r="B5" s="12"/>
      <c r="C5" s="12"/>
    </row>
    <row r="6" spans="1:9">
      <c r="C6" s="53"/>
    </row>
    <row r="7" spans="1:9" ht="13">
      <c r="A7" s="116" t="s">
        <v>7</v>
      </c>
      <c r="B7" s="117" t="s">
        <v>14</v>
      </c>
      <c r="C7" s="118" t="s">
        <v>9</v>
      </c>
      <c r="D7" s="119" t="s">
        <v>0</v>
      </c>
      <c r="E7" s="120" t="s">
        <v>10</v>
      </c>
    </row>
    <row r="8" spans="1:9" ht="13">
      <c r="A8" s="121"/>
      <c r="B8" s="122"/>
      <c r="C8" s="123" t="s">
        <v>61</v>
      </c>
      <c r="D8" s="124" t="s">
        <v>13</v>
      </c>
      <c r="E8" s="125" t="s">
        <v>62</v>
      </c>
      <c r="F8" s="126"/>
      <c r="G8" s="126"/>
    </row>
    <row r="9" spans="1:9" ht="15.5">
      <c r="A9" s="35" t="s">
        <v>63</v>
      </c>
      <c r="B9" s="127" t="s">
        <v>64</v>
      </c>
      <c r="C9" s="128">
        <v>45</v>
      </c>
      <c r="D9" s="129">
        <v>1</v>
      </c>
      <c r="E9" s="130">
        <f>+C9*D9</f>
        <v>45</v>
      </c>
      <c r="F9" s="126"/>
      <c r="G9" s="131"/>
      <c r="H9" s="14"/>
      <c r="I9" s="14"/>
    </row>
    <row r="10" spans="1:9" ht="15.5">
      <c r="A10" s="132" t="s">
        <v>65</v>
      </c>
      <c r="B10" s="133" t="s">
        <v>64</v>
      </c>
      <c r="C10" s="134">
        <v>65</v>
      </c>
      <c r="D10" s="135">
        <v>1</v>
      </c>
      <c r="E10" s="136">
        <f t="shared" ref="E10:E18" si="0">+C10*D10</f>
        <v>65</v>
      </c>
      <c r="F10" s="126"/>
      <c r="G10" s="131"/>
      <c r="H10" s="14"/>
      <c r="I10" s="14"/>
    </row>
    <row r="11" spans="1:9" ht="15.5">
      <c r="A11" s="35" t="s">
        <v>66</v>
      </c>
      <c r="B11" s="127" t="s">
        <v>64</v>
      </c>
      <c r="C11" s="128">
        <v>251</v>
      </c>
      <c r="D11" s="129">
        <v>1</v>
      </c>
      <c r="E11" s="130">
        <f t="shared" si="0"/>
        <v>251</v>
      </c>
      <c r="F11" s="126"/>
      <c r="G11" s="131"/>
      <c r="H11" s="14"/>
      <c r="I11" s="14"/>
    </row>
    <row r="12" spans="1:9" ht="15.5">
      <c r="A12" s="132">
        <v>0</v>
      </c>
      <c r="B12" s="133" t="s">
        <v>64</v>
      </c>
      <c r="C12" s="134">
        <v>0</v>
      </c>
      <c r="D12" s="135">
        <v>0</v>
      </c>
      <c r="E12" s="136">
        <v>0</v>
      </c>
      <c r="F12" s="126"/>
      <c r="G12" s="131"/>
      <c r="H12" s="14"/>
      <c r="I12" s="14"/>
    </row>
    <row r="13" spans="1:9" ht="15.5">
      <c r="A13" s="35">
        <v>0</v>
      </c>
      <c r="B13" s="127" t="s">
        <v>64</v>
      </c>
      <c r="C13" s="128">
        <v>0</v>
      </c>
      <c r="D13" s="129">
        <v>0</v>
      </c>
      <c r="E13" s="130">
        <f t="shared" si="0"/>
        <v>0</v>
      </c>
      <c r="F13" s="137"/>
      <c r="G13" s="138"/>
      <c r="H13" s="138"/>
      <c r="I13" s="14"/>
    </row>
    <row r="14" spans="1:9" ht="15.5">
      <c r="A14" s="132">
        <v>0</v>
      </c>
      <c r="B14" s="133" t="s">
        <v>64</v>
      </c>
      <c r="C14" s="134">
        <v>0</v>
      </c>
      <c r="D14" s="135">
        <v>0</v>
      </c>
      <c r="E14" s="136">
        <f t="shared" si="0"/>
        <v>0</v>
      </c>
      <c r="F14" s="137"/>
      <c r="G14" s="138"/>
      <c r="H14" s="138"/>
      <c r="I14" s="14"/>
    </row>
    <row r="15" spans="1:9" ht="15.5">
      <c r="A15" s="35">
        <v>0</v>
      </c>
      <c r="B15" s="127" t="s">
        <v>64</v>
      </c>
      <c r="C15" s="128">
        <v>0</v>
      </c>
      <c r="D15" s="129">
        <v>0</v>
      </c>
      <c r="E15" s="130">
        <f t="shared" si="0"/>
        <v>0</v>
      </c>
      <c r="F15" s="137"/>
      <c r="G15" s="138"/>
      <c r="H15" s="138"/>
      <c r="I15" s="14"/>
    </row>
    <row r="16" spans="1:9" ht="15.5">
      <c r="A16" s="132">
        <v>0</v>
      </c>
      <c r="B16" s="133" t="s">
        <v>64</v>
      </c>
      <c r="C16" s="134">
        <v>0</v>
      </c>
      <c r="D16" s="135">
        <v>0</v>
      </c>
      <c r="E16" s="136">
        <f t="shared" si="0"/>
        <v>0</v>
      </c>
      <c r="F16" s="137"/>
      <c r="G16" s="138"/>
      <c r="H16" s="138"/>
      <c r="I16" s="14"/>
    </row>
    <row r="17" spans="1:9" ht="15.5">
      <c r="A17" s="35">
        <v>0</v>
      </c>
      <c r="B17" s="127" t="s">
        <v>64</v>
      </c>
      <c r="C17" s="128">
        <v>0</v>
      </c>
      <c r="D17" s="129">
        <v>0</v>
      </c>
      <c r="E17" s="130">
        <f t="shared" si="0"/>
        <v>0</v>
      </c>
      <c r="F17" s="137"/>
      <c r="G17" s="138"/>
      <c r="H17" s="138"/>
      <c r="I17" s="14"/>
    </row>
    <row r="18" spans="1:9" ht="15.5">
      <c r="A18" s="132">
        <v>0</v>
      </c>
      <c r="B18" s="133" t="s">
        <v>64</v>
      </c>
      <c r="C18" s="134">
        <v>0</v>
      </c>
      <c r="D18" s="135">
        <v>0</v>
      </c>
      <c r="E18" s="136">
        <f t="shared" si="0"/>
        <v>0</v>
      </c>
      <c r="F18" s="126"/>
      <c r="G18" s="131"/>
      <c r="H18" s="14"/>
      <c r="I18" s="14"/>
    </row>
    <row r="19" spans="1:9" ht="15.5">
      <c r="A19" s="139" t="s">
        <v>67</v>
      </c>
      <c r="B19" s="140"/>
      <c r="C19" s="141"/>
      <c r="D19" s="141"/>
      <c r="E19" s="142">
        <f>SUM(E9:E18)</f>
        <v>361</v>
      </c>
      <c r="F19" s="126"/>
      <c r="G19" s="143"/>
    </row>
    <row r="20" spans="1:9" ht="14">
      <c r="F20" s="126"/>
      <c r="G20" s="144"/>
    </row>
  </sheetData>
  <mergeCells count="1">
    <mergeCell ref="A2:E2"/>
  </mergeCells>
  <pageMargins left="0.7" right="0.7" top="0.75" bottom="0.75" header="0.3" footer="0.3"/>
  <pageSetup paperSize="9"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J23"/>
  <sheetViews>
    <sheetView showGridLines="0" topLeftCell="A4" zoomScaleNormal="100" zoomScalePageLayoutView="150" workbookViewId="0">
      <selection activeCell="I17" sqref="I17"/>
    </sheetView>
  </sheetViews>
  <sheetFormatPr baseColWidth="10" defaultColWidth="11.54296875" defaultRowHeight="12.5"/>
  <cols>
    <col min="1" max="1" width="35.36328125" style="6" customWidth="1"/>
    <col min="2" max="2" width="10.08984375" style="6" customWidth="1"/>
    <col min="3" max="4" width="11.54296875" style="6"/>
    <col min="5" max="5" width="9.90625" style="6" customWidth="1"/>
    <col min="6" max="6" width="14.08984375" style="6" customWidth="1"/>
    <col min="7" max="7" width="6.90625" style="6" customWidth="1"/>
    <col min="8" max="16384" width="11.54296875" style="6"/>
  </cols>
  <sheetData>
    <row r="1" spans="1:10" s="70" customFormat="1" ht="15.5">
      <c r="A1" s="68" t="s">
        <v>44</v>
      </c>
      <c r="B1" s="69"/>
      <c r="C1" s="69"/>
      <c r="D1" s="69"/>
      <c r="E1" s="69"/>
    </row>
    <row r="2" spans="1:10" s="70" customFormat="1" ht="15.5">
      <c r="A2" s="68"/>
      <c r="B2" s="69"/>
      <c r="C2" s="69"/>
      <c r="D2" s="69"/>
      <c r="E2" s="69"/>
    </row>
    <row r="3" spans="1:10" s="70" customFormat="1">
      <c r="A3" s="71"/>
      <c r="B3" s="72"/>
      <c r="C3" s="72"/>
      <c r="D3" s="72"/>
      <c r="E3" s="72"/>
      <c r="F3" s="72"/>
      <c r="G3" s="72"/>
    </row>
    <row r="4" spans="1:10" s="70" customFormat="1">
      <c r="A4" s="73"/>
      <c r="B4" s="72"/>
      <c r="C4" s="72"/>
      <c r="D4" s="72"/>
      <c r="E4" s="72"/>
      <c r="F4" s="72"/>
      <c r="G4" s="72"/>
    </row>
    <row r="5" spans="1:10" s="70" customFormat="1">
      <c r="A5" s="74"/>
      <c r="B5" s="72"/>
      <c r="C5" s="72"/>
      <c r="D5" s="72"/>
      <c r="E5" s="72"/>
      <c r="F5" s="72"/>
      <c r="G5" s="72"/>
    </row>
    <row r="6" spans="1:10" s="70" customFormat="1" ht="10"/>
    <row r="7" spans="1:10" s="70" customFormat="1" ht="15.5">
      <c r="A7" s="75" t="s">
        <v>45</v>
      </c>
    </row>
    <row r="8" spans="1:10" s="70" customFormat="1" ht="10.5">
      <c r="C8" s="76"/>
      <c r="F8" s="77"/>
    </row>
    <row r="9" spans="1:10" s="70" customFormat="1" ht="13">
      <c r="A9" s="78" t="s">
        <v>46</v>
      </c>
      <c r="B9" s="79" t="s">
        <v>14</v>
      </c>
      <c r="C9" s="80" t="s">
        <v>9</v>
      </c>
      <c r="D9" s="81" t="s">
        <v>0</v>
      </c>
      <c r="E9" s="82" t="s">
        <v>47</v>
      </c>
      <c r="F9" s="82" t="s">
        <v>10</v>
      </c>
    </row>
    <row r="10" spans="1:10" s="70" customFormat="1" ht="14">
      <c r="A10" s="83"/>
      <c r="B10" s="84"/>
      <c r="C10" s="85" t="s">
        <v>12</v>
      </c>
      <c r="D10" s="86" t="s">
        <v>48</v>
      </c>
      <c r="E10" s="87"/>
      <c r="F10" s="87" t="s">
        <v>13</v>
      </c>
      <c r="H10" s="88"/>
      <c r="I10" s="89"/>
    </row>
    <row r="11" spans="1:10" s="70" customFormat="1" ht="14">
      <c r="A11" s="90" t="s">
        <v>49</v>
      </c>
      <c r="B11" s="91"/>
      <c r="C11" s="76"/>
      <c r="D11" s="92"/>
      <c r="E11" s="92"/>
      <c r="F11" s="93"/>
      <c r="H11" s="88"/>
      <c r="I11" s="89"/>
    </row>
    <row r="12" spans="1:10" s="70" customFormat="1" ht="15.5">
      <c r="A12" s="94" t="s">
        <v>50</v>
      </c>
      <c r="B12" s="95" t="s">
        <v>51</v>
      </c>
      <c r="C12" s="94">
        <v>0</v>
      </c>
      <c r="D12" s="95">
        <v>2</v>
      </c>
      <c r="E12" s="95">
        <v>30.5</v>
      </c>
      <c r="F12" s="96">
        <f>E12*D12*C12</f>
        <v>0</v>
      </c>
      <c r="G12" s="97"/>
      <c r="H12" s="14"/>
      <c r="I12" s="14"/>
      <c r="J12" s="14"/>
    </row>
    <row r="13" spans="1:10" s="70" customFormat="1" ht="15.5">
      <c r="A13" s="94" t="s">
        <v>52</v>
      </c>
      <c r="B13" s="95" t="s">
        <v>51</v>
      </c>
      <c r="C13" s="94">
        <v>15</v>
      </c>
      <c r="D13" s="95">
        <v>2</v>
      </c>
      <c r="E13" s="95">
        <v>30.5</v>
      </c>
      <c r="F13" s="96">
        <f>E13*D13*C13</f>
        <v>915</v>
      </c>
      <c r="G13" s="97"/>
      <c r="H13" s="14"/>
      <c r="I13" s="14"/>
      <c r="J13" s="14"/>
    </row>
    <row r="14" spans="1:10" s="70" customFormat="1" ht="15.5">
      <c r="A14" s="98" t="s">
        <v>53</v>
      </c>
      <c r="B14" s="99" t="s">
        <v>51</v>
      </c>
      <c r="C14" s="94">
        <v>0</v>
      </c>
      <c r="D14" s="95">
        <v>2</v>
      </c>
      <c r="E14" s="95">
        <v>30.5</v>
      </c>
      <c r="F14" s="96">
        <f>E14*D14*C14</f>
        <v>0</v>
      </c>
      <c r="G14" s="97"/>
      <c r="H14" s="14"/>
      <c r="I14" s="14"/>
      <c r="J14" s="14"/>
    </row>
    <row r="15" spans="1:10" s="70" customFormat="1" ht="15.5">
      <c r="A15" s="853" t="s">
        <v>54</v>
      </c>
      <c r="B15" s="854"/>
      <c r="C15" s="854"/>
      <c r="D15" s="854"/>
      <c r="E15" s="855"/>
      <c r="F15" s="100">
        <f>SUM(F12:F14)</f>
        <v>915</v>
      </c>
      <c r="G15" s="101"/>
      <c r="H15" s="14"/>
      <c r="I15" s="14"/>
      <c r="J15" s="14"/>
    </row>
    <row r="16" spans="1:10" s="70" customFormat="1" ht="13">
      <c r="A16" s="102" t="s">
        <v>55</v>
      </c>
      <c r="B16" s="103"/>
      <c r="C16" s="104"/>
      <c r="D16" s="105"/>
      <c r="E16" s="106"/>
      <c r="F16" s="107"/>
      <c r="G16" s="101"/>
    </row>
    <row r="17" spans="1:8" s="70" customFormat="1">
      <c r="A17" s="108" t="s">
        <v>56</v>
      </c>
      <c r="B17" s="99" t="s">
        <v>57</v>
      </c>
      <c r="C17" s="109">
        <v>0</v>
      </c>
      <c r="D17" s="110">
        <v>2</v>
      </c>
      <c r="E17" s="95">
        <v>30.5</v>
      </c>
      <c r="F17" s="96">
        <f>E17*D17*C17</f>
        <v>0</v>
      </c>
      <c r="G17" s="97"/>
    </row>
    <row r="18" spans="1:8" s="70" customFormat="1">
      <c r="A18" s="111"/>
      <c r="B18" s="112"/>
      <c r="C18" s="104"/>
      <c r="D18" s="105"/>
      <c r="E18" s="112"/>
      <c r="F18" s="113"/>
      <c r="G18" s="97"/>
    </row>
    <row r="19" spans="1:8" s="70" customFormat="1" ht="13">
      <c r="A19" s="853" t="s">
        <v>58</v>
      </c>
      <c r="B19" s="854"/>
      <c r="C19" s="854"/>
      <c r="D19" s="854"/>
      <c r="E19" s="854"/>
      <c r="F19" s="100">
        <f>SUM(F17:F18)</f>
        <v>0</v>
      </c>
    </row>
    <row r="20" spans="1:8" s="70" customFormat="1" ht="13">
      <c r="A20" s="856" t="s">
        <v>59</v>
      </c>
      <c r="B20" s="857"/>
      <c r="C20" s="857"/>
      <c r="D20" s="857"/>
      <c r="E20" s="858"/>
      <c r="F20" s="114">
        <f>+F19+F15</f>
        <v>915</v>
      </c>
      <c r="G20" s="101"/>
    </row>
    <row r="23" spans="1:8">
      <c r="H23" s="70"/>
    </row>
  </sheetData>
  <mergeCells count="3">
    <mergeCell ref="A15:E15"/>
    <mergeCell ref="A19:E19"/>
    <mergeCell ref="A20:E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8000"/>
  </sheetPr>
  <dimension ref="A1:P39"/>
  <sheetViews>
    <sheetView showGridLines="0" zoomScaleNormal="100" zoomScalePageLayoutView="150" workbookViewId="0">
      <selection activeCell="R11" sqref="R11"/>
    </sheetView>
  </sheetViews>
  <sheetFormatPr baseColWidth="10" defaultColWidth="11.54296875" defaultRowHeight="12.5"/>
  <cols>
    <col min="1" max="1" width="40.6328125" style="6" bestFit="1" customWidth="1"/>
    <col min="2" max="2" width="11.08984375" style="6" bestFit="1" customWidth="1"/>
    <col min="3" max="3" width="13.08984375" style="6" customWidth="1"/>
    <col min="4" max="4" width="10.453125" style="23" customWidth="1"/>
    <col min="5" max="5" width="10.6328125" style="6" customWidth="1"/>
    <col min="6" max="6" width="9.90625" style="6" customWidth="1"/>
    <col min="7" max="7" width="13" style="6" bestFit="1" customWidth="1"/>
    <col min="8" max="8" width="5.08984375" style="6" customWidth="1"/>
    <col min="9" max="9" width="5.6328125" style="6" hidden="1" customWidth="1"/>
    <col min="10" max="10" width="9" style="6" hidden="1" customWidth="1"/>
    <col min="11" max="12" width="0" style="6" hidden="1" customWidth="1"/>
    <col min="13" max="13" width="15.08984375" style="6" hidden="1" customWidth="1"/>
    <col min="14" max="15" width="0" style="6" hidden="1" customWidth="1"/>
    <col min="16" max="16384" width="11.54296875" style="6"/>
  </cols>
  <sheetData>
    <row r="1" spans="1:16" ht="18">
      <c r="A1" s="1"/>
      <c r="B1" s="1"/>
      <c r="C1" s="1"/>
      <c r="D1" s="2"/>
      <c r="E1" s="1"/>
      <c r="F1" s="1"/>
      <c r="G1" s="3"/>
      <c r="H1" s="4"/>
      <c r="I1" s="5"/>
      <c r="J1" s="5"/>
      <c r="K1" s="5"/>
      <c r="L1" s="4"/>
      <c r="M1" s="4"/>
      <c r="N1" s="4"/>
      <c r="O1" s="4"/>
    </row>
    <row r="2" spans="1:16" ht="15.5">
      <c r="A2" s="859" t="s">
        <v>3</v>
      </c>
      <c r="B2" s="859"/>
      <c r="C2" s="859"/>
      <c r="D2" s="859"/>
      <c r="E2" s="859"/>
      <c r="F2" s="859"/>
      <c r="G2" s="859"/>
      <c r="H2" s="4"/>
      <c r="I2" s="5"/>
      <c r="J2" s="5"/>
      <c r="K2" s="5"/>
      <c r="L2" s="4"/>
      <c r="M2" s="4"/>
      <c r="N2" s="4"/>
      <c r="O2" s="4"/>
    </row>
    <row r="3" spans="1:16" ht="15.5">
      <c r="A3" s="7"/>
      <c r="B3" s="3"/>
      <c r="C3" s="3"/>
      <c r="D3" s="8"/>
      <c r="E3" s="3"/>
      <c r="F3" s="3"/>
      <c r="G3" s="3"/>
      <c r="H3" s="4"/>
      <c r="I3" s="5"/>
      <c r="J3" s="5"/>
      <c r="K3" s="5"/>
      <c r="L3" s="4"/>
      <c r="M3" s="4"/>
      <c r="N3" s="4"/>
      <c r="O3" s="4"/>
    </row>
    <row r="4" spans="1:16">
      <c r="A4" s="4"/>
      <c r="B4" s="4"/>
      <c r="C4" s="4"/>
      <c r="D4" s="9"/>
      <c r="E4" s="10"/>
      <c r="F4" s="10"/>
      <c r="G4" s="4"/>
      <c r="H4" s="4"/>
      <c r="I4" s="5"/>
      <c r="J4" s="5"/>
      <c r="K4" s="5"/>
      <c r="L4" s="4"/>
      <c r="M4" s="4"/>
      <c r="N4" s="4"/>
      <c r="O4" s="4"/>
    </row>
    <row r="5" spans="1:16" ht="15.5">
      <c r="A5" s="11" t="s">
        <v>4</v>
      </c>
      <c r="B5" s="12"/>
      <c r="C5" s="12"/>
      <c r="D5" s="13"/>
      <c r="E5" s="4"/>
      <c r="F5" s="4"/>
      <c r="G5" s="4"/>
      <c r="H5" s="4"/>
      <c r="I5" s="14" t="s">
        <v>5</v>
      </c>
      <c r="J5" s="14"/>
      <c r="K5" s="14"/>
      <c r="L5" s="4"/>
      <c r="M5" s="4"/>
      <c r="N5" s="4"/>
      <c r="O5" s="4"/>
    </row>
    <row r="6" spans="1:16" ht="15.5">
      <c r="A6" s="4"/>
      <c r="B6" s="4"/>
      <c r="C6" s="4"/>
      <c r="D6" s="15"/>
      <c r="E6" s="4"/>
      <c r="F6" s="4"/>
      <c r="G6" s="4"/>
      <c r="H6" s="4"/>
      <c r="I6" s="14" t="s">
        <v>6</v>
      </c>
      <c r="J6" s="14"/>
      <c r="K6" s="14"/>
      <c r="L6" s="4"/>
      <c r="M6" s="4"/>
      <c r="N6" s="4"/>
      <c r="O6" s="4"/>
    </row>
    <row r="7" spans="1:16" ht="15.5">
      <c r="A7" s="16" t="s">
        <v>7</v>
      </c>
      <c r="B7" s="17" t="s">
        <v>0</v>
      </c>
      <c r="C7" s="860" t="s">
        <v>8</v>
      </c>
      <c r="D7" s="18" t="s">
        <v>9</v>
      </c>
      <c r="E7" s="862" t="s">
        <v>0</v>
      </c>
      <c r="F7" s="863"/>
      <c r="G7" s="19" t="s">
        <v>10</v>
      </c>
      <c r="H7" s="4"/>
      <c r="I7" s="14" t="s">
        <v>11</v>
      </c>
      <c r="J7" s="14"/>
      <c r="K7" s="14"/>
      <c r="L7" s="4"/>
      <c r="M7" s="4"/>
      <c r="N7" s="4"/>
      <c r="O7" s="4"/>
    </row>
    <row r="8" spans="1:16" ht="15.5">
      <c r="A8" s="20"/>
      <c r="B8" s="21" t="s">
        <v>12</v>
      </c>
      <c r="C8" s="861"/>
      <c r="D8" s="22" t="s">
        <v>12</v>
      </c>
      <c r="E8" s="21" t="s">
        <v>13</v>
      </c>
      <c r="F8" s="21" t="s">
        <v>14</v>
      </c>
      <c r="G8" s="21" t="s">
        <v>13</v>
      </c>
      <c r="H8" s="4"/>
      <c r="I8" s="14"/>
      <c r="J8" s="14"/>
      <c r="K8" s="14"/>
      <c r="L8" s="4"/>
      <c r="M8" s="4"/>
      <c r="N8" s="4"/>
      <c r="O8" s="4"/>
    </row>
    <row r="9" spans="1:16" ht="13" thickBot="1">
      <c r="P9" s="24"/>
    </row>
    <row r="10" spans="1:16" ht="13.5" thickBot="1">
      <c r="A10" s="25" t="s">
        <v>15</v>
      </c>
      <c r="B10" s="26">
        <v>0</v>
      </c>
      <c r="C10" s="26"/>
      <c r="D10" s="27"/>
      <c r="E10" s="28">
        <v>0</v>
      </c>
      <c r="F10" s="26"/>
      <c r="G10" s="29"/>
      <c r="H10" s="4"/>
      <c r="I10" s="5"/>
      <c r="J10" s="5"/>
      <c r="K10" s="5"/>
      <c r="L10" s="4"/>
      <c r="M10" s="4"/>
      <c r="N10" s="4"/>
      <c r="O10" s="4"/>
      <c r="P10" s="24"/>
    </row>
    <row r="11" spans="1:16" ht="13.5" thickBot="1">
      <c r="A11" s="30"/>
      <c r="B11" s="31"/>
      <c r="C11" s="32"/>
      <c r="D11" s="33"/>
      <c r="E11" s="34"/>
      <c r="F11" s="34"/>
      <c r="G11" s="34"/>
      <c r="H11" s="4"/>
      <c r="I11" s="5"/>
      <c r="J11" s="5"/>
      <c r="K11" s="5"/>
      <c r="L11" s="4"/>
      <c r="M11" s="4"/>
      <c r="N11" s="4"/>
      <c r="O11" s="4"/>
      <c r="P11" s="24"/>
    </row>
    <row r="12" spans="1:16" ht="13.5" customHeight="1">
      <c r="A12" s="35" t="s">
        <v>16</v>
      </c>
      <c r="B12" s="36">
        <v>0</v>
      </c>
      <c r="C12" s="37" t="s">
        <v>17</v>
      </c>
      <c r="D12" s="38">
        <v>0</v>
      </c>
      <c r="E12" s="39">
        <v>0</v>
      </c>
      <c r="F12" s="40" t="s">
        <v>18</v>
      </c>
      <c r="G12" s="41">
        <v>0</v>
      </c>
      <c r="H12" s="4"/>
      <c r="I12" s="42"/>
      <c r="J12" s="43">
        <v>200</v>
      </c>
      <c r="K12" s="44" t="s">
        <v>19</v>
      </c>
      <c r="L12" s="45"/>
      <c r="M12" s="46"/>
      <c r="N12" s="4"/>
      <c r="O12" s="4"/>
      <c r="P12" s="47"/>
    </row>
    <row r="13" spans="1:16" ht="12.75" customHeight="1">
      <c r="A13" s="35" t="s">
        <v>20</v>
      </c>
      <c r="B13" s="36">
        <v>0</v>
      </c>
      <c r="C13" s="37" t="s">
        <v>21</v>
      </c>
      <c r="D13" s="38">
        <v>0</v>
      </c>
      <c r="E13" s="39">
        <v>0</v>
      </c>
      <c r="F13" s="40" t="s">
        <v>18</v>
      </c>
      <c r="G13" s="41">
        <v>0</v>
      </c>
      <c r="H13" s="4"/>
      <c r="I13" s="48"/>
      <c r="J13" s="49"/>
      <c r="K13" s="50"/>
      <c r="L13" s="51"/>
      <c r="M13" s="52"/>
      <c r="N13" s="4"/>
      <c r="O13" s="4"/>
      <c r="P13" s="47"/>
    </row>
    <row r="14" spans="1:16" ht="12.75" customHeight="1">
      <c r="A14" s="35" t="s">
        <v>22</v>
      </c>
      <c r="B14" s="36">
        <v>0</v>
      </c>
      <c r="C14" s="37" t="s">
        <v>21</v>
      </c>
      <c r="D14" s="38">
        <v>0</v>
      </c>
      <c r="E14" s="39">
        <v>0</v>
      </c>
      <c r="F14" s="40" t="s">
        <v>18</v>
      </c>
      <c r="G14" s="41">
        <v>0</v>
      </c>
      <c r="H14" s="4"/>
      <c r="I14" s="48"/>
      <c r="J14" s="49"/>
      <c r="K14" s="50"/>
      <c r="L14" s="51"/>
      <c r="M14" s="52"/>
      <c r="N14" s="4"/>
      <c r="O14" s="4"/>
      <c r="P14" s="47"/>
    </row>
    <row r="15" spans="1:16" ht="12.75" customHeight="1">
      <c r="A15" s="35" t="s">
        <v>23</v>
      </c>
      <c r="B15" s="36">
        <v>0</v>
      </c>
      <c r="C15" s="37" t="s">
        <v>24</v>
      </c>
      <c r="D15" s="38">
        <v>0</v>
      </c>
      <c r="E15" s="39">
        <v>0</v>
      </c>
      <c r="F15" s="40" t="s">
        <v>18</v>
      </c>
      <c r="G15" s="41">
        <v>0</v>
      </c>
      <c r="H15" s="53"/>
      <c r="I15" s="54">
        <v>0.8</v>
      </c>
      <c r="J15" s="50">
        <v>160</v>
      </c>
      <c r="K15" s="50" t="s">
        <v>25</v>
      </c>
      <c r="L15" s="51"/>
      <c r="M15" s="52"/>
      <c r="N15" s="4"/>
      <c r="O15" s="4"/>
      <c r="P15" s="47"/>
    </row>
    <row r="16" spans="1:16" ht="12.75" customHeight="1">
      <c r="A16" s="35" t="s">
        <v>26</v>
      </c>
      <c r="B16" s="36">
        <v>0</v>
      </c>
      <c r="C16" s="37" t="s">
        <v>24</v>
      </c>
      <c r="D16" s="38">
        <v>0</v>
      </c>
      <c r="E16" s="39">
        <v>0</v>
      </c>
      <c r="F16" s="40" t="s">
        <v>18</v>
      </c>
      <c r="G16" s="41">
        <v>0</v>
      </c>
      <c r="H16" s="53"/>
      <c r="I16" s="54">
        <v>0.2</v>
      </c>
      <c r="J16" s="50">
        <v>40</v>
      </c>
      <c r="K16" s="50" t="s">
        <v>27</v>
      </c>
      <c r="L16" s="51"/>
      <c r="M16" s="52"/>
      <c r="N16" s="4"/>
      <c r="O16" s="4"/>
      <c r="P16" s="47"/>
    </row>
    <row r="17" spans="1:16" ht="12.75" customHeight="1" thickBot="1">
      <c r="A17" s="35" t="s">
        <v>28</v>
      </c>
      <c r="B17" s="36">
        <v>0</v>
      </c>
      <c r="C17" s="37" t="s">
        <v>24</v>
      </c>
      <c r="D17" s="38">
        <v>0</v>
      </c>
      <c r="E17" s="39">
        <v>0</v>
      </c>
      <c r="F17" s="40" t="s">
        <v>18</v>
      </c>
      <c r="G17" s="41">
        <v>0</v>
      </c>
      <c r="H17" s="4"/>
      <c r="I17" s="48"/>
      <c r="J17" s="55">
        <v>4.3999999999999997E-2</v>
      </c>
      <c r="K17" s="50" t="s">
        <v>29</v>
      </c>
      <c r="L17" s="51"/>
      <c r="M17" s="52"/>
      <c r="N17" s="4"/>
      <c r="O17" s="4"/>
      <c r="P17" s="47"/>
    </row>
    <row r="18" spans="1:16" ht="13.5" thickBot="1">
      <c r="A18" s="35" t="s">
        <v>30</v>
      </c>
      <c r="B18" s="36">
        <v>0</v>
      </c>
      <c r="C18" s="37" t="s">
        <v>21</v>
      </c>
      <c r="D18" s="38">
        <v>0</v>
      </c>
      <c r="E18" s="39">
        <v>0</v>
      </c>
      <c r="F18" s="40" t="s">
        <v>18</v>
      </c>
      <c r="G18" s="41">
        <v>0</v>
      </c>
      <c r="H18" s="4"/>
      <c r="I18" s="48"/>
      <c r="J18" s="56">
        <v>2.54</v>
      </c>
      <c r="K18" s="50" t="s">
        <v>31</v>
      </c>
      <c r="L18" s="51"/>
      <c r="M18" s="52"/>
      <c r="N18" s="4"/>
      <c r="O18" s="4"/>
      <c r="P18" s="24"/>
    </row>
    <row r="19" spans="1:16">
      <c r="A19" s="35" t="s">
        <v>32</v>
      </c>
      <c r="B19" s="36">
        <v>0</v>
      </c>
      <c r="C19" s="37" t="s">
        <v>21</v>
      </c>
      <c r="D19" s="38">
        <v>0</v>
      </c>
      <c r="E19" s="39">
        <v>0</v>
      </c>
      <c r="F19" s="40" t="s">
        <v>18</v>
      </c>
      <c r="G19" s="41">
        <v>0</v>
      </c>
      <c r="H19" s="4"/>
      <c r="I19" s="48"/>
      <c r="J19" s="50"/>
      <c r="K19" s="50"/>
      <c r="L19" s="51"/>
      <c r="M19" s="52"/>
      <c r="N19" s="4"/>
      <c r="O19" s="4"/>
      <c r="P19" s="24"/>
    </row>
    <row r="20" spans="1:16">
      <c r="A20" s="35" t="s">
        <v>33</v>
      </c>
      <c r="B20" s="36">
        <v>0</v>
      </c>
      <c r="C20" s="37" t="s">
        <v>34</v>
      </c>
      <c r="D20" s="38">
        <v>0</v>
      </c>
      <c r="E20" s="39">
        <v>0</v>
      </c>
      <c r="F20" s="40" t="s">
        <v>18</v>
      </c>
      <c r="G20" s="41">
        <v>0</v>
      </c>
      <c r="H20" s="4"/>
      <c r="I20" s="48"/>
      <c r="J20" s="50">
        <v>6.44</v>
      </c>
      <c r="K20" s="50" t="s">
        <v>35</v>
      </c>
      <c r="L20" s="51"/>
      <c r="M20" s="52"/>
      <c r="N20" s="4"/>
      <c r="O20" s="4"/>
      <c r="P20" s="24"/>
    </row>
    <row r="21" spans="1:16">
      <c r="A21" s="35" t="s">
        <v>36</v>
      </c>
      <c r="B21" s="36">
        <v>0</v>
      </c>
      <c r="C21" s="37" t="s">
        <v>34</v>
      </c>
      <c r="D21" s="38">
        <v>0</v>
      </c>
      <c r="E21" s="39">
        <v>0</v>
      </c>
      <c r="F21" s="40" t="s">
        <v>18</v>
      </c>
      <c r="G21" s="41">
        <v>0</v>
      </c>
      <c r="H21" s="4"/>
      <c r="I21" s="48"/>
      <c r="J21" s="57">
        <v>0.32200000000000001</v>
      </c>
      <c r="K21" s="50" t="s">
        <v>37</v>
      </c>
      <c r="L21" s="51"/>
      <c r="M21" s="52"/>
      <c r="N21" s="4"/>
      <c r="O21" s="4"/>
      <c r="P21" s="24"/>
    </row>
    <row r="22" spans="1:16" ht="13">
      <c r="A22" s="58" t="s">
        <v>38</v>
      </c>
      <c r="B22" s="59"/>
      <c r="C22" s="58"/>
      <c r="D22" s="60"/>
      <c r="E22" s="61"/>
      <c r="F22" s="61"/>
      <c r="G22" s="62">
        <v>0</v>
      </c>
      <c r="H22" s="4"/>
      <c r="I22" s="63" t="s">
        <v>39</v>
      </c>
      <c r="J22" s="63"/>
      <c r="K22" s="63"/>
      <c r="L22" s="64"/>
      <c r="M22" s="64"/>
      <c r="N22" s="4"/>
      <c r="O22" s="4"/>
      <c r="P22" s="65"/>
    </row>
    <row r="23" spans="1:16" ht="13">
      <c r="A23" s="4"/>
      <c r="B23" s="4"/>
      <c r="C23" s="4"/>
      <c r="D23" s="66"/>
      <c r="E23" s="4"/>
      <c r="F23" s="4"/>
      <c r="G23" s="4"/>
      <c r="H23" s="4"/>
      <c r="I23" s="63"/>
      <c r="J23" s="63"/>
      <c r="K23" s="63"/>
      <c r="L23" s="64"/>
      <c r="M23" s="64"/>
      <c r="N23" s="4"/>
      <c r="O23" s="4"/>
    </row>
    <row r="24" spans="1:16" ht="13">
      <c r="A24" s="4"/>
      <c r="B24" s="4"/>
      <c r="C24" s="4"/>
      <c r="D24" s="9"/>
      <c r="E24" s="4"/>
      <c r="F24" s="4"/>
      <c r="G24" s="4"/>
      <c r="H24" s="4"/>
      <c r="I24" s="67"/>
      <c r="J24" s="67"/>
      <c r="K24" s="67"/>
      <c r="L24" s="67"/>
      <c r="M24" s="67"/>
      <c r="O24" s="4"/>
    </row>
    <row r="25" spans="1:16" ht="13" thickBot="1">
      <c r="A25" s="4"/>
      <c r="B25" s="4"/>
      <c r="C25" s="4"/>
      <c r="D25" s="9"/>
      <c r="E25" s="4"/>
      <c r="F25" s="4"/>
      <c r="G25" s="4"/>
      <c r="H25" s="4"/>
      <c r="I25" s="5"/>
      <c r="J25" s="5"/>
      <c r="K25" s="5"/>
      <c r="L25" s="4"/>
      <c r="M25" s="4"/>
      <c r="N25" s="4"/>
      <c r="O25" s="4"/>
    </row>
    <row r="26" spans="1:16" ht="13.5" thickBot="1">
      <c r="A26" s="25" t="s">
        <v>40</v>
      </c>
      <c r="B26" s="26">
        <v>0</v>
      </c>
      <c r="C26" s="26"/>
      <c r="D26" s="27"/>
      <c r="E26" s="28">
        <v>8.6</v>
      </c>
      <c r="F26" s="26"/>
      <c r="G26" s="29"/>
      <c r="I26" s="67"/>
      <c r="J26" s="67"/>
      <c r="K26" s="67"/>
      <c r="L26" s="67"/>
      <c r="M26" s="67"/>
    </row>
    <row r="27" spans="1:16" ht="13">
      <c r="A27" s="30"/>
      <c r="B27" s="31"/>
      <c r="C27" s="32"/>
      <c r="D27" s="33"/>
      <c r="E27" s="34"/>
      <c r="F27" s="34"/>
      <c r="G27" s="34"/>
    </row>
    <row r="28" spans="1:16">
      <c r="A28" s="35" t="s">
        <v>22</v>
      </c>
      <c r="B28" s="36">
        <v>0</v>
      </c>
      <c r="C28" s="37" t="s">
        <v>21</v>
      </c>
      <c r="D28" s="38">
        <v>0</v>
      </c>
      <c r="E28" s="39">
        <v>0</v>
      </c>
      <c r="F28" s="40" t="s">
        <v>18</v>
      </c>
      <c r="G28" s="41">
        <v>0</v>
      </c>
    </row>
    <row r="29" spans="1:16">
      <c r="A29" s="35" t="s">
        <v>23</v>
      </c>
      <c r="B29" s="36">
        <v>0</v>
      </c>
      <c r="C29" s="37" t="s">
        <v>24</v>
      </c>
      <c r="D29" s="38">
        <v>0</v>
      </c>
      <c r="E29" s="39">
        <v>0</v>
      </c>
      <c r="F29" s="40" t="s">
        <v>18</v>
      </c>
      <c r="G29" s="41">
        <v>0</v>
      </c>
    </row>
    <row r="30" spans="1:16">
      <c r="A30" s="35" t="s">
        <v>28</v>
      </c>
      <c r="B30" s="36">
        <v>0</v>
      </c>
      <c r="C30" s="37" t="s">
        <v>24</v>
      </c>
      <c r="D30" s="38">
        <v>0</v>
      </c>
      <c r="E30" s="39">
        <v>0</v>
      </c>
      <c r="F30" s="40" t="s">
        <v>18</v>
      </c>
      <c r="G30" s="41">
        <v>0</v>
      </c>
    </row>
    <row r="31" spans="1:16">
      <c r="A31" s="35" t="s">
        <v>41</v>
      </c>
      <c r="B31" s="36">
        <v>0</v>
      </c>
      <c r="C31" s="37" t="s">
        <v>21</v>
      </c>
      <c r="D31" s="38">
        <v>0</v>
      </c>
      <c r="E31" s="39">
        <v>0</v>
      </c>
      <c r="F31" s="40" t="s">
        <v>18</v>
      </c>
      <c r="G31" s="41">
        <v>0</v>
      </c>
    </row>
    <row r="32" spans="1:16">
      <c r="A32" s="35" t="s">
        <v>33</v>
      </c>
      <c r="B32" s="36">
        <v>0</v>
      </c>
      <c r="C32" s="37" t="s">
        <v>34</v>
      </c>
      <c r="D32" s="38">
        <v>0</v>
      </c>
      <c r="E32" s="39">
        <v>0</v>
      </c>
      <c r="F32" s="40" t="s">
        <v>18</v>
      </c>
      <c r="G32" s="41">
        <v>0</v>
      </c>
    </row>
    <row r="33" spans="1:16">
      <c r="A33" s="35" t="s">
        <v>36</v>
      </c>
      <c r="B33" s="36">
        <v>0</v>
      </c>
      <c r="C33" s="37" t="s">
        <v>34</v>
      </c>
      <c r="D33" s="38">
        <v>0</v>
      </c>
      <c r="E33" s="39">
        <v>0</v>
      </c>
      <c r="F33" s="40" t="s">
        <v>18</v>
      </c>
      <c r="G33" s="41">
        <v>0</v>
      </c>
    </row>
    <row r="34" spans="1:16">
      <c r="A34" s="58" t="s">
        <v>42</v>
      </c>
      <c r="B34" s="59"/>
      <c r="C34" s="58"/>
      <c r="D34" s="60"/>
      <c r="E34" s="61"/>
      <c r="F34" s="61"/>
      <c r="G34" s="62">
        <v>0</v>
      </c>
      <c r="P34" s="65"/>
    </row>
    <row r="37" spans="1:16">
      <c r="D37" s="864" t="s">
        <v>43</v>
      </c>
      <c r="E37" s="865"/>
      <c r="F37" s="866"/>
      <c r="G37" s="62">
        <v>0</v>
      </c>
    </row>
    <row r="39" spans="1:16">
      <c r="G39" s="65"/>
    </row>
  </sheetData>
  <mergeCells count="4">
    <mergeCell ref="A2:G2"/>
    <mergeCell ref="C7:C8"/>
    <mergeCell ref="E7:F7"/>
    <mergeCell ref="D37:F37"/>
  </mergeCells>
  <pageMargins left="0.7" right="0.7" top="0.75" bottom="0.75" header="0.3" footer="0.3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</vt:lpstr>
      <vt:lpstr>DETALLADO</vt:lpstr>
      <vt:lpstr>ESTRUCTURA FINAL</vt:lpstr>
      <vt:lpstr>I.-Vehiculo</vt:lpstr>
      <vt:lpstr>II.-Planilla</vt:lpstr>
      <vt:lpstr>III.-Equipos y Herramienta</vt:lpstr>
      <vt:lpstr>IV.-Uniformes</vt:lpstr>
      <vt:lpstr>V.-Seguros, Otros</vt:lpstr>
      <vt:lpstr>VI.-Alojamiento y alimentación</vt:lpstr>
      <vt:lpstr>VII.-Insumos</vt:lpstr>
      <vt:lpstr>CONSOLIDADO!Área_de_impresión</vt:lpstr>
      <vt:lpstr>'I.-Vehiculo'!Área_de_impresión</vt:lpstr>
      <vt:lpstr>'I.-Vehiculo'!Títulos_a_imprimir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Mariela Chavez Urrunaga</cp:lastModifiedBy>
  <cp:lastPrinted>2022-09-26T18:33:13Z</cp:lastPrinted>
  <dcterms:created xsi:type="dcterms:W3CDTF">2015-03-19T22:07:36Z</dcterms:created>
  <dcterms:modified xsi:type="dcterms:W3CDTF">2022-12-27T17:12:49Z</dcterms:modified>
</cp:coreProperties>
</file>