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CITACIONES\LICITACION OHL CHIMBOTE\PROPUESTA 2\PPTA ECONOMICA 09-20-22\"/>
    </mc:Choice>
  </mc:AlternateContent>
  <xr:revisionPtr revIDLastSave="0" documentId="13_ncr:1_{7242DCD2-DA59-4313-8088-9FD412C9189E}" xr6:coauthVersionLast="47" xr6:coauthVersionMax="47" xr10:uidLastSave="{00000000-0000-0000-0000-000000000000}"/>
  <bookViews>
    <workbookView xWindow="-108" yWindow="-108" windowWidth="23256" windowHeight="12720" activeTab="1" xr2:uid="{00000000-000D-0000-FFFF-FFFF00000000}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 localSheetId="0">[1]Compra_54MOD!#REF!</definedName>
    <definedName name="a">[1]Compra_54MOD!#REF!</definedName>
    <definedName name="_xlnm.Print_Area" localSheetId="0">CONSOLIDADO!$A$1:$L$98</definedName>
    <definedName name="_xlnm.Print_Area" localSheetId="1">DETALLADO!$A$1:$L$100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6" i="11" l="1"/>
  <c r="K86" i="12"/>
  <c r="L35" i="11" l="1"/>
  <c r="L32" i="11"/>
  <c r="L27" i="11"/>
  <c r="L24" i="11"/>
  <c r="L23" i="11"/>
  <c r="L20" i="11"/>
  <c r="L16" i="11"/>
  <c r="L15" i="11"/>
  <c r="L36" i="12"/>
  <c r="L35" i="12"/>
  <c r="L32" i="12"/>
  <c r="L27" i="12"/>
  <c r="L24" i="12"/>
  <c r="L23" i="12"/>
  <c r="L20" i="12"/>
  <c r="L16" i="12"/>
  <c r="L15" i="12"/>
  <c r="L86" i="12" l="1"/>
  <c r="K83" i="12" l="1"/>
  <c r="L83" i="12" s="1"/>
  <c r="O83" i="11"/>
  <c r="K52" i="12" l="1"/>
  <c r="L52" i="12" s="1"/>
  <c r="O52" i="11"/>
  <c r="K60" i="12"/>
  <c r="L60" i="12" s="1"/>
  <c r="O60" i="11"/>
  <c r="O53" i="11"/>
  <c r="K53" i="12"/>
  <c r="L53" i="12" s="1"/>
  <c r="O61" i="11"/>
  <c r="K61" i="12"/>
  <c r="L61" i="12" s="1"/>
  <c r="O84" i="11" l="1"/>
  <c r="K84" i="12"/>
  <c r="L84" i="12" s="1"/>
  <c r="K19" i="12"/>
  <c r="L19" i="12" s="1"/>
  <c r="O19" i="11"/>
  <c r="O17" i="11" l="1"/>
  <c r="K17" i="12"/>
  <c r="L17" i="12" s="1"/>
  <c r="K33" i="12" l="1"/>
  <c r="L33" i="12" s="1"/>
  <c r="O33" i="11"/>
  <c r="O21" i="11" l="1"/>
  <c r="K21" i="12"/>
  <c r="L21" i="12" s="1"/>
  <c r="K22" i="12" l="1"/>
  <c r="L22" i="12" s="1"/>
  <c r="O22" i="11"/>
  <c r="K59" i="12" l="1"/>
  <c r="L59" i="12" s="1"/>
  <c r="O59" i="11"/>
  <c r="O51" i="11"/>
  <c r="K51" i="12"/>
  <c r="L51" i="12" s="1"/>
  <c r="O58" i="11"/>
  <c r="K58" i="12"/>
  <c r="L58" i="12" s="1"/>
  <c r="K18" i="12" l="1"/>
  <c r="L18" i="12" s="1"/>
  <c r="O18" i="11"/>
  <c r="O42" i="11"/>
  <c r="K42" i="12"/>
  <c r="L42" i="12" s="1"/>
  <c r="K34" i="12" l="1"/>
  <c r="L34" i="12" s="1"/>
  <c r="O34" i="11"/>
  <c r="K74" i="12"/>
  <c r="L74" i="12" s="1"/>
  <c r="O74" i="11"/>
  <c r="K64" i="12"/>
  <c r="L64" i="12" s="1"/>
  <c r="O64" i="11"/>
  <c r="K78" i="12"/>
  <c r="L78" i="12" s="1"/>
  <c r="O78" i="11"/>
  <c r="O31" i="11"/>
  <c r="K31" i="12"/>
  <c r="L31" i="12" s="1"/>
  <c r="K63" i="12"/>
  <c r="L63" i="12" s="1"/>
  <c r="O63" i="11"/>
  <c r="O56" i="11"/>
  <c r="K56" i="12"/>
  <c r="L56" i="12" s="1"/>
  <c r="K68" i="12"/>
  <c r="L68" i="12" s="1"/>
  <c r="O68" i="11"/>
  <c r="O81" i="11"/>
  <c r="K81" i="12"/>
  <c r="L81" i="12" s="1"/>
  <c r="O46" i="11"/>
  <c r="K46" i="12"/>
  <c r="L46" i="12" s="1"/>
  <c r="O76" i="11"/>
  <c r="K76" i="12"/>
  <c r="L76" i="12" s="1"/>
  <c r="O69" i="11"/>
  <c r="K69" i="12"/>
  <c r="L69" i="12" s="1"/>
  <c r="O47" i="11"/>
  <c r="K47" i="12"/>
  <c r="L47" i="12" s="1"/>
  <c r="K29" i="12" l="1"/>
  <c r="L29" i="12" s="1"/>
  <c r="O29" i="11"/>
  <c r="O65" i="11"/>
  <c r="K65" i="12"/>
  <c r="L65" i="12" s="1"/>
  <c r="O41" i="11"/>
  <c r="K41" i="12"/>
  <c r="L41" i="12" s="1"/>
  <c r="O80" i="11"/>
  <c r="K80" i="12"/>
  <c r="L80" i="12" s="1"/>
  <c r="K49" i="12"/>
  <c r="L49" i="12" s="1"/>
  <c r="O49" i="11"/>
  <c r="O55" i="11"/>
  <c r="K55" i="12"/>
  <c r="L55" i="12" s="1"/>
  <c r="O38" i="11"/>
  <c r="K38" i="12"/>
  <c r="L38" i="12" s="1"/>
  <c r="K77" i="12"/>
  <c r="L77" i="12" s="1"/>
  <c r="O77" i="11"/>
  <c r="K75" i="12"/>
  <c r="L75" i="12" s="1"/>
  <c r="O75" i="11"/>
  <c r="O30" i="11"/>
  <c r="K30" i="12"/>
  <c r="L30" i="12" s="1"/>
  <c r="O70" i="11"/>
  <c r="K70" i="12"/>
  <c r="L70" i="12" s="1"/>
  <c r="K57" i="12"/>
  <c r="L57" i="12" s="1"/>
  <c r="O57" i="11"/>
  <c r="K28" i="12"/>
  <c r="L28" i="12" s="1"/>
  <c r="O28" i="11"/>
  <c r="O40" i="11"/>
  <c r="K40" i="12"/>
  <c r="L40" i="12" s="1"/>
  <c r="K39" i="12"/>
  <c r="L39" i="12" s="1"/>
  <c r="O39" i="11"/>
  <c r="K37" i="12"/>
  <c r="L37" i="12" s="1"/>
  <c r="O37" i="11"/>
  <c r="K50" i="12"/>
  <c r="L50" i="12" s="1"/>
  <c r="O50" i="11"/>
  <c r="O66" i="11" l="1"/>
  <c r="K66" i="12"/>
  <c r="L66" i="12" s="1"/>
  <c r="K48" i="12"/>
  <c r="L48" i="12" s="1"/>
  <c r="O48" i="11"/>
  <c r="K43" i="12"/>
  <c r="L43" i="12" s="1"/>
  <c r="O43" i="11"/>
  <c r="K73" i="12" l="1"/>
  <c r="L73" i="12" s="1"/>
  <c r="O73" i="11"/>
  <c r="O71" i="11"/>
  <c r="K71" i="12"/>
  <c r="L71" i="12" s="1"/>
  <c r="K44" i="12"/>
  <c r="L44" i="12" s="1"/>
  <c r="O44" i="11"/>
  <c r="O25" i="11" l="1"/>
  <c r="K25" i="12"/>
  <c r="L25" i="12" s="1"/>
  <c r="O26" i="11" l="1"/>
  <c r="K26" i="12"/>
  <c r="L26" i="12" s="1"/>
  <c r="L85" i="12" s="1"/>
  <c r="K87" i="12" l="1"/>
  <c r="L87" i="12" s="1"/>
  <c r="L88" i="12" s="1"/>
  <c r="L89" i="12" s="1"/>
  <c r="L90" i="12" s="1"/>
  <c r="P84" i="11" l="1"/>
  <c r="N84" i="11" s="1"/>
  <c r="K84" i="11" s="1"/>
  <c r="L84" i="11" s="1"/>
  <c r="P49" i="11"/>
  <c r="N49" i="11" s="1"/>
  <c r="K49" i="11" s="1"/>
  <c r="L49" i="11" s="1"/>
  <c r="P19" i="11"/>
  <c r="N19" i="11" s="1"/>
  <c r="K19" i="11" s="1"/>
  <c r="L19" i="11" s="1"/>
  <c r="P34" i="11"/>
  <c r="N34" i="11" s="1"/>
  <c r="K34" i="11" s="1"/>
  <c r="L34" i="11" s="1"/>
  <c r="P43" i="11"/>
  <c r="N43" i="11" s="1"/>
  <c r="K43" i="11" s="1"/>
  <c r="L43" i="11" s="1"/>
  <c r="P81" i="11"/>
  <c r="N81" i="11" s="1"/>
  <c r="K81" i="11" s="1"/>
  <c r="L81" i="11" s="1"/>
  <c r="P29" i="11"/>
  <c r="N29" i="11" s="1"/>
  <c r="K29" i="11" s="1"/>
  <c r="L29" i="11" s="1"/>
  <c r="P80" i="11"/>
  <c r="N80" i="11" s="1"/>
  <c r="K80" i="11" s="1"/>
  <c r="L80" i="11" s="1"/>
  <c r="P83" i="11"/>
  <c r="N83" i="11" s="1"/>
  <c r="K83" i="11" s="1"/>
  <c r="L83" i="11" s="1"/>
  <c r="P28" i="11"/>
  <c r="N28" i="11" s="1"/>
  <c r="K28" i="11" s="1"/>
  <c r="L28" i="11" s="1"/>
  <c r="P56" i="11"/>
  <c r="N56" i="11" s="1"/>
  <c r="K56" i="11" s="1"/>
  <c r="L56" i="11" s="1"/>
  <c r="P75" i="11"/>
  <c r="N75" i="11" s="1"/>
  <c r="K75" i="11" s="1"/>
  <c r="L75" i="11" s="1"/>
  <c r="P25" i="11"/>
  <c r="N25" i="11" s="1"/>
  <c r="K25" i="11" s="1"/>
  <c r="L25" i="11" s="1"/>
  <c r="P71" i="11"/>
  <c r="N71" i="11" s="1"/>
  <c r="K71" i="11" s="1"/>
  <c r="L71" i="11" s="1"/>
  <c r="P64" i="11"/>
  <c r="N64" i="11" s="1"/>
  <c r="K64" i="11" s="1"/>
  <c r="L64" i="11" s="1"/>
  <c r="P17" i="11"/>
  <c r="N17" i="11" s="1"/>
  <c r="K17" i="11" s="1"/>
  <c r="L17" i="11" s="1"/>
  <c r="P53" i="11"/>
  <c r="N53" i="11" s="1"/>
  <c r="K53" i="11" s="1"/>
  <c r="L53" i="11" s="1"/>
  <c r="P18" i="11"/>
  <c r="N18" i="11" s="1"/>
  <c r="K18" i="11" s="1"/>
  <c r="L18" i="11" s="1"/>
  <c r="P33" i="11"/>
  <c r="N33" i="11" s="1"/>
  <c r="K33" i="11" s="1"/>
  <c r="L33" i="11" s="1"/>
  <c r="P42" i="11"/>
  <c r="N42" i="11" s="1"/>
  <c r="K42" i="11" s="1"/>
  <c r="L42" i="11" s="1"/>
  <c r="P51" i="11"/>
  <c r="N51" i="11" s="1"/>
  <c r="K51" i="11" s="1"/>
  <c r="L51" i="11" s="1"/>
  <c r="P60" i="11"/>
  <c r="N60" i="11" s="1"/>
  <c r="K60" i="11" s="1"/>
  <c r="L60" i="11" s="1"/>
  <c r="P77" i="11"/>
  <c r="N77" i="11" s="1"/>
  <c r="K77" i="11" s="1"/>
  <c r="L77" i="11" s="1"/>
  <c r="P31" i="11"/>
  <c r="N31" i="11" s="1"/>
  <c r="K31" i="11" s="1"/>
  <c r="L31" i="11" s="1"/>
  <c r="P40" i="11"/>
  <c r="N40" i="11" s="1"/>
  <c r="K40" i="11" s="1"/>
  <c r="L40" i="11" s="1"/>
  <c r="P55" i="11"/>
  <c r="N55" i="11" s="1"/>
  <c r="K55" i="11" s="1"/>
  <c r="L55" i="11" s="1"/>
  <c r="P66" i="11"/>
  <c r="N66" i="11" s="1"/>
  <c r="K66" i="11" s="1"/>
  <c r="L66" i="11" s="1"/>
  <c r="P78" i="11"/>
  <c r="N78" i="11" s="1"/>
  <c r="K78" i="11" s="1"/>
  <c r="L78" i="11" s="1"/>
  <c r="P48" i="11"/>
  <c r="N48" i="11" s="1"/>
  <c r="K48" i="11" s="1"/>
  <c r="L48" i="11" s="1"/>
  <c r="P63" i="11"/>
  <c r="N63" i="11" s="1"/>
  <c r="K63" i="11" s="1"/>
  <c r="L63" i="11" s="1"/>
  <c r="P74" i="11"/>
  <c r="N74" i="11" s="1"/>
  <c r="K74" i="11" s="1"/>
  <c r="L74" i="11" s="1"/>
  <c r="P73" i="11"/>
  <c r="N73" i="11" s="1"/>
  <c r="K73" i="11" s="1"/>
  <c r="L73" i="11" s="1"/>
  <c r="P70" i="11"/>
  <c r="N70" i="11" s="1"/>
  <c r="K70" i="11" s="1"/>
  <c r="L70" i="11" s="1"/>
  <c r="P68" i="11"/>
  <c r="N68" i="11" s="1"/>
  <c r="K68" i="11" s="1"/>
  <c r="L68" i="11" s="1"/>
  <c r="P61" i="11"/>
  <c r="N61" i="11" s="1"/>
  <c r="K61" i="11" s="1"/>
  <c r="L61" i="11" s="1"/>
  <c r="P44" i="11"/>
  <c r="N44" i="11" s="1"/>
  <c r="K44" i="11" s="1"/>
  <c r="L44" i="11" s="1"/>
  <c r="P46" i="11"/>
  <c r="N46" i="11" s="1"/>
  <c r="K46" i="11" s="1"/>
  <c r="L46" i="11" s="1"/>
  <c r="P22" i="11"/>
  <c r="N22" i="11" s="1"/>
  <c r="K22" i="11" s="1"/>
  <c r="L22" i="11" s="1"/>
  <c r="P65" i="11"/>
  <c r="N65" i="11" s="1"/>
  <c r="K65" i="11" s="1"/>
  <c r="L65" i="11" s="1"/>
  <c r="P39" i="11"/>
  <c r="N39" i="11" s="1"/>
  <c r="K39" i="11" s="1"/>
  <c r="L39" i="11" s="1"/>
  <c r="P21" i="11"/>
  <c r="N21" i="11" s="1"/>
  <c r="K21" i="11" s="1"/>
  <c r="L21" i="11" s="1"/>
  <c r="P38" i="11"/>
  <c r="N38" i="11" s="1"/>
  <c r="K38" i="11" s="1"/>
  <c r="L38" i="11" s="1"/>
  <c r="O14" i="11"/>
  <c r="P47" i="11"/>
  <c r="N47" i="11" s="1"/>
  <c r="K47" i="11" s="1"/>
  <c r="L47" i="11" s="1"/>
  <c r="P50" i="11"/>
  <c r="N50" i="11" s="1"/>
  <c r="K50" i="11" s="1"/>
  <c r="L50" i="11" s="1"/>
  <c r="P59" i="11"/>
  <c r="N59" i="11" s="1"/>
  <c r="K59" i="11" s="1"/>
  <c r="L59" i="11" s="1"/>
  <c r="P30" i="11"/>
  <c r="N30" i="11" s="1"/>
  <c r="K30" i="11" s="1"/>
  <c r="L30" i="11" s="1"/>
  <c r="P52" i="11"/>
  <c r="N52" i="11" s="1"/>
  <c r="K52" i="11" s="1"/>
  <c r="L52" i="11" s="1"/>
  <c r="P58" i="11"/>
  <c r="N58" i="11" s="1"/>
  <c r="K58" i="11" s="1"/>
  <c r="L58" i="11" s="1"/>
  <c r="P41" i="11"/>
  <c r="N41" i="11" s="1"/>
  <c r="K41" i="11" s="1"/>
  <c r="L41" i="11" s="1"/>
  <c r="P26" i="11"/>
  <c r="N26" i="11" s="1"/>
  <c r="K26" i="11" s="1"/>
  <c r="L26" i="11" s="1"/>
  <c r="P76" i="11"/>
  <c r="N76" i="11" s="1"/>
  <c r="K76" i="11" s="1"/>
  <c r="L76" i="11" s="1"/>
  <c r="P37" i="11"/>
  <c r="N37" i="11" s="1"/>
  <c r="K37" i="11" s="1"/>
  <c r="L37" i="11" s="1"/>
  <c r="P69" i="11"/>
  <c r="N69" i="11" s="1"/>
  <c r="K69" i="11" s="1"/>
  <c r="L69" i="11" s="1"/>
  <c r="P57" i="11"/>
  <c r="N57" i="11" s="1"/>
  <c r="K57" i="11" s="1"/>
  <c r="L57" i="11" s="1"/>
  <c r="L85" i="11" l="1"/>
  <c r="L86" i="11" s="1"/>
  <c r="L87" i="11" s="1"/>
</calcChain>
</file>

<file path=xl/sharedStrings.xml><?xml version="1.0" encoding="utf-8"?>
<sst xmlns="http://schemas.openxmlformats.org/spreadsheetml/2006/main" count="1018" uniqueCount="163">
  <si>
    <t>Razon Social:</t>
  </si>
  <si>
    <t>Domicilio:</t>
  </si>
  <si>
    <t>Teléfono/Fax:</t>
  </si>
  <si>
    <t>Contacto:</t>
  </si>
  <si>
    <t>U/M</t>
  </si>
  <si>
    <t>CANTIDAD</t>
  </si>
  <si>
    <t>DESCRIPCION</t>
  </si>
  <si>
    <t>COTIZADO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</si>
  <si>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</si>
  <si>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</si>
  <si>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</si>
  <si>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</si>
  <si>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</si>
  <si>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</si>
  <si>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</si>
  <si>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</si>
  <si>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</si>
  <si>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</si>
  <si>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</si>
  <si>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</si>
  <si>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</si>
  <si>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</si>
  <si>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</si>
  <si>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</si>
  <si>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</si>
  <si>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</si>
  <si>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</si>
  <si>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</si>
  <si>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</si>
  <si>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</si>
  <si>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</si>
  <si>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</si>
  <si>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</si>
  <si>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SUBPROYECTO A4 - PAMPA DEL TORO</t>
  </si>
  <si>
    <t>DEFENSAS RIBEREÑAS</t>
  </si>
  <si>
    <t>OBRAS PRELIMINARES</t>
  </si>
  <si>
    <t>1.01.01</t>
  </si>
  <si>
    <t>1.01.02</t>
  </si>
  <si>
    <t>1.01.03</t>
  </si>
  <si>
    <t>1.02.01</t>
  </si>
  <si>
    <t>1.02.02</t>
  </si>
  <si>
    <t>TRABAJOS PRELIMINARES</t>
  </si>
  <si>
    <t>CARTEL DE IDENTIFICACIÓN OBRA 4.80 x 3.60 m.</t>
  </si>
  <si>
    <t>INSTALACIONES PROVISIONALES PARA LA OBRA</t>
  </si>
  <si>
    <t>MANTENIMIENTO DE TRÁNSITO Y SEGURIDAD VIAL</t>
  </si>
  <si>
    <t>MOVILIZACIÓN Y DESMOVILIZACIÓN DE EQUIPOS</t>
  </si>
  <si>
    <t>TOPOGRAFÍA Y GEOREFERENCIACIÓN</t>
  </si>
  <si>
    <t>MEJORAMIENTO DE VIAS EXISTENTES</t>
  </si>
  <si>
    <t>1.03.01</t>
  </si>
  <si>
    <t>MOVIMIENTO DE TIERRAS</t>
  </si>
  <si>
    <t>1.03.01.01</t>
  </si>
  <si>
    <t>ROCE Y LIMPIEZA DE MALEZA</t>
  </si>
  <si>
    <t>1.03.02</t>
  </si>
  <si>
    <t>REPOSICION DE ESTRUCTURAS</t>
  </si>
  <si>
    <t>DEMOLICIÓN DE ESTRUCTURAS EXISTENTES</t>
  </si>
  <si>
    <t>REPOSICIÓN DE PASE DE AGUA TUBERÍA HDPE Ø=36"</t>
  </si>
  <si>
    <t>REPOSICIÓN DE PASE DE AGUA TUBERÍA HDPE Ø=24"</t>
  </si>
  <si>
    <t>SUMINISTRO Y MONTAJE DE LOSAS DE C°A° 1.6mx1.0mx0.20m EN PASE DE AGUA</t>
  </si>
  <si>
    <t>1.03.02.01</t>
  </si>
  <si>
    <t>ESTRUCTURAS DE CONCRETO</t>
  </si>
  <si>
    <t>1.03.03</t>
  </si>
  <si>
    <t>CONCRETO 175 Kg/Cm2</t>
  </si>
  <si>
    <t>ENCOFRADO Y DESENCOFRADO NORMAL</t>
  </si>
  <si>
    <t>DIQUES Y PROTECCIÓN DE CAUCE CON ENROCADO</t>
  </si>
  <si>
    <t>DIQUE DE TIERRA COMPACTADA A4-PT-D-05</t>
  </si>
  <si>
    <t>DESBROCE Y LIMPIEZA EN ZONA NO BOSCOSA</t>
  </si>
  <si>
    <t>EXCAVACIÓN EN TERRENO NATURAL CON EQUIPO</t>
  </si>
  <si>
    <t>PERFILADO Y COMPACTACIÓN EN ZONA DE CORTE</t>
  </si>
  <si>
    <t>CONFORMACIÓN DE CUERPO DE DIQUE</t>
  </si>
  <si>
    <t>CONFORMACIÓN DE MATERIAL GRANULAR EN CORONA DE DIQUE</t>
  </si>
  <si>
    <t>GEOTEXTIL NO TEJIDO 400 G/M2, INC. COLOCACIÓN</t>
  </si>
  <si>
    <t>COLOCACION Y ACOMODO DE ROCA EN UÑA DE DIQUE</t>
  </si>
  <si>
    <t>COLOCACION Y ACOMODO DE ROCA EN TALUD DE DIQUE</t>
  </si>
  <si>
    <t>DIQUE DE TIERRA COMPACTADA A4-PT-D-04</t>
  </si>
  <si>
    <t>PROTECCION DE TALUDES</t>
  </si>
  <si>
    <t>RELLENO ESTRUCTURAL CON MATERIAL PROPIO</t>
  </si>
  <si>
    <t>REPOSICIÓN DE CAMINO DE ACCESO A4-RC-1</t>
  </si>
  <si>
    <t>EXCAVACIÓN EN MATERIAL SUELTO CON EQUIPO</t>
  </si>
  <si>
    <t>MATERIAL AFIRMADO e=25 cm</t>
  </si>
  <si>
    <t>PROTECCION DEL CAUCE CON ENROCADO</t>
  </si>
  <si>
    <t>PERFILADO Y COMPACTACIÓN CON EQUIPO DE FONDO DE EXCAVACIÓN</t>
  </si>
  <si>
    <t>COLOCACION DE ROCA EN CAUCE</t>
  </si>
  <si>
    <t>TRANSPORTE DE MATERIAL</t>
  </si>
  <si>
    <t>TRANPORTE DE MATERIAL GRANULAR PARA DISTANCIAS &lt;1KM</t>
  </si>
  <si>
    <t>TRANPORTE DE MATERIAL GRANULAR PARA DISTANCIAS &gt;1KM</t>
  </si>
  <si>
    <t>TRANPORTE DE ROCA PARA DISTANCIAS &lt;1KM</t>
  </si>
  <si>
    <t>TRANPORTE DE ROCA PARA DISTANCIAS &gt;1KM</t>
  </si>
  <si>
    <t>TRANPORTE DE MATERIAL EXCEDENTE PARA DISTANCIAS &lt;1KM</t>
  </si>
  <si>
    <t>TRANPORTE DE MATERIAL EXCEDENTE PARA DISTANCIAS &gt;1KM</t>
  </si>
  <si>
    <t>PROGRAMA DE CIERRE DE OBRA</t>
  </si>
  <si>
    <t>ACONDICIONAMIENTO DE DEPOSITOS DE MATERIALES EXCEDENTES (DME)</t>
  </si>
  <si>
    <t>RESTAURACIÓN DE ÁREAS DE INSTALACIONES PROVISIONALES</t>
  </si>
  <si>
    <t>SEGURIDAD Y SALUD OCUPACIONAL</t>
  </si>
  <si>
    <t>IMPLEMENTACIÓN DEL PLAN PARA LA VIGILANCIA, PREVENCIÓN Y CONTROL DE COVID-19 EN EL TRABAJO</t>
  </si>
  <si>
    <t>und</t>
  </si>
  <si>
    <t>glb</t>
  </si>
  <si>
    <t>mes</t>
  </si>
  <si>
    <t>m2</t>
  </si>
  <si>
    <t>km</t>
  </si>
  <si>
    <t>m3</t>
  </si>
  <si>
    <t>M</t>
  </si>
  <si>
    <t>m3·km</t>
  </si>
  <si>
    <t>1.04.01</t>
  </si>
  <si>
    <t>1.04.01.01</t>
  </si>
  <si>
    <t>1.04.01.02</t>
  </si>
  <si>
    <t>1.04.01.03</t>
  </si>
  <si>
    <t>1.04.01.04</t>
  </si>
  <si>
    <t>1.04.01.05</t>
  </si>
  <si>
    <t>1.04.01.06</t>
  </si>
  <si>
    <t>1.04.01.07</t>
  </si>
  <si>
    <t>1.04.01.08</t>
  </si>
  <si>
    <t>1.04.02</t>
  </si>
  <si>
    <t>1.04.02.01</t>
  </si>
  <si>
    <t>1.04.02.02</t>
  </si>
  <si>
    <t>1.04.02.03</t>
  </si>
  <si>
    <t>1.04.02.04</t>
  </si>
  <si>
    <t>1.04.02.05</t>
  </si>
  <si>
    <t>1.04.02.06</t>
  </si>
  <si>
    <t>1.04.02.07</t>
  </si>
  <si>
    <t>1.04.02.08</t>
  </si>
  <si>
    <t>1.04.03</t>
  </si>
  <si>
    <t>1.04.03.01</t>
  </si>
  <si>
    <t>1.04.03.02</t>
  </si>
  <si>
    <t>1.04.03.03</t>
  </si>
  <si>
    <t>1.04.03.04</t>
  </si>
  <si>
    <t>1.04.03.05</t>
  </si>
  <si>
    <t>1.04.03.06</t>
  </si>
  <si>
    <t>1.04.03.07</t>
  </si>
  <si>
    <t>1.05.01</t>
  </si>
  <si>
    <t>1.05.02</t>
  </si>
  <si>
    <t>1.05.03</t>
  </si>
  <si>
    <t>1.05.04</t>
  </si>
  <si>
    <t>1.06.01</t>
  </si>
  <si>
    <t>1.06.02</t>
  </si>
  <si>
    <t>1.06.03</t>
  </si>
  <si>
    <t>1.06.04</t>
  </si>
  <si>
    <t>1.07.01</t>
  </si>
  <si>
    <t>1.07.02</t>
  </si>
  <si>
    <t>1.07.03</t>
  </si>
  <si>
    <t>1.07.04</t>
  </si>
  <si>
    <t>1.07.05</t>
  </si>
  <si>
    <t>1.07.06</t>
  </si>
  <si>
    <t>1.08.01</t>
  </si>
  <si>
    <t>1.08.02</t>
  </si>
  <si>
    <t>1.09.01</t>
  </si>
  <si>
    <t>1.09.02</t>
  </si>
  <si>
    <t>1.03.01.02</t>
  </si>
  <si>
    <t>1.03.02.02</t>
  </si>
  <si>
    <t>1.03.02.03</t>
  </si>
  <si>
    <t>1.03.02.04</t>
  </si>
  <si>
    <t>1.03.03.01</t>
  </si>
  <si>
    <t>1.03.03.02</t>
  </si>
  <si>
    <t>OFERTADO</t>
  </si>
  <si>
    <t>TOTAL</t>
  </si>
  <si>
    <t>SOLES</t>
  </si>
  <si>
    <t>30 DIAS</t>
  </si>
  <si>
    <t>SI</t>
  </si>
  <si>
    <t>ANGELES MINERIA Y CONSTRUCCION SAC</t>
  </si>
  <si>
    <t>Jrn. Sucre N° 479 Cajamarca</t>
  </si>
  <si>
    <t>Cesar Augusto Arboleda Velasquez</t>
  </si>
  <si>
    <t/>
  </si>
  <si>
    <t>VALORIZACION UNICA FINAL CREDITO A 30 DIAS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</si>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</sst>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  <numFmt numFmtId="168" formatCode="#,##0.00000"/>
    <numFmt numFmtId="169" formatCode="#,##0.000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sz val="12"/>
      <color theme="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8"/>
      <name val="Arial"/>
      <family val="2"/>
    </font>
    <font>
      <b/>
      <sz val="16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0">
    <xf numFmtId="0" fontId="0" fillId="0" borderId="0" xfId="0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1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4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5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57" fillId="35" borderId="16" xfId="33" applyFont="1" applyFill="1" applyBorder="1" applyAlignment="1">
      <alignment horizontal="center" vertical="center"/>
    </xf>
    <xf numFmtId="0" fontId="57" fillId="35" borderId="40" xfId="33" applyFont="1" applyFill="1" applyBorder="1" applyAlignment="1">
      <alignment horizontal="center" vertical="center" wrapText="1"/>
    </xf>
    <xf numFmtId="0" fontId="48" fillId="0" borderId="0" xfId="33" applyFont="1"/>
    <xf numFmtId="0" fontId="59" fillId="35" borderId="40" xfId="33" applyFont="1" applyFill="1" applyBorder="1" applyAlignment="1">
      <alignment horizontal="centerContinuous" vertical="center" wrapText="1"/>
    </xf>
    <xf numFmtId="0" fontId="59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 wrapText="1"/>
    </xf>
    <xf numFmtId="0" fontId="61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1" fillId="0" borderId="44" xfId="0" applyFont="1" applyBorder="1" applyAlignment="1">
      <alignment horizontal="center" vertical="center" wrapText="1"/>
    </xf>
    <xf numFmtId="4" fontId="43" fillId="0" borderId="47" xfId="33" applyNumberFormat="1" applyFont="1" applyBorder="1" applyAlignment="1">
      <alignment vertical="center" wrapText="1"/>
    </xf>
    <xf numFmtId="0" fontId="19" fillId="0" borderId="53" xfId="33" applyBorder="1"/>
    <xf numFmtId="0" fontId="61" fillId="0" borderId="39" xfId="215" applyNumberFormat="1" applyFont="1" applyFill="1" applyBorder="1" applyAlignment="1">
      <alignment vertical="center" wrapText="1"/>
    </xf>
    <xf numFmtId="14" fontId="41" fillId="0" borderId="35" xfId="33" applyNumberFormat="1" applyFont="1" applyBorder="1" applyAlignment="1">
      <alignment wrapText="1"/>
    </xf>
    <xf numFmtId="14" fontId="66" fillId="0" borderId="15" xfId="216" applyNumberFormat="1" applyFont="1" applyFill="1" applyBorder="1" applyAlignment="1">
      <alignment horizontal="center" vertical="center"/>
    </xf>
    <xf numFmtId="0" fontId="61" fillId="0" borderId="39" xfId="215" applyNumberFormat="1" applyFont="1" applyFill="1" applyBorder="1" applyAlignment="1">
      <alignment horizontal="center" vertical="center" wrapText="1"/>
    </xf>
    <xf numFmtId="0" fontId="64" fillId="36" borderId="38" xfId="0" applyFont="1" applyFill="1" applyBorder="1" applyAlignment="1">
      <alignment horizontal="center" vertical="center"/>
    </xf>
    <xf numFmtId="0" fontId="61" fillId="36" borderId="33" xfId="0" applyFont="1" applyFill="1" applyBorder="1" applyAlignment="1">
      <alignment horizontal="center" vertical="center" wrapText="1"/>
    </xf>
    <xf numFmtId="0" fontId="61" fillId="36" borderId="39" xfId="0" applyFont="1" applyFill="1" applyBorder="1" applyAlignment="1">
      <alignment horizontal="center" vertical="center" wrapText="1"/>
    </xf>
    <xf numFmtId="0" fontId="61" fillId="36" borderId="39" xfId="215" applyNumberFormat="1" applyFont="1" applyFill="1" applyBorder="1" applyAlignment="1">
      <alignment vertical="center" wrapText="1"/>
    </xf>
    <xf numFmtId="4" fontId="43" fillId="36" borderId="25" xfId="33" applyNumberFormat="1" applyFont="1" applyFill="1" applyBorder="1" applyAlignment="1">
      <alignment vertical="center" wrapText="1"/>
    </xf>
    <xf numFmtId="4" fontId="43" fillId="36" borderId="37" xfId="33" applyNumberFormat="1" applyFont="1" applyFill="1" applyBorder="1" applyAlignment="1">
      <alignment vertical="center" wrapText="1"/>
    </xf>
    <xf numFmtId="0" fontId="51" fillId="0" borderId="38" xfId="0" applyFont="1" applyBorder="1" applyAlignment="1">
      <alignment horizontal="center" vertical="center"/>
    </xf>
    <xf numFmtId="0" fontId="64" fillId="37" borderId="38" xfId="0" applyFont="1" applyFill="1" applyBorder="1" applyAlignment="1">
      <alignment horizontal="center" vertical="center"/>
    </xf>
    <xf numFmtId="0" fontId="72" fillId="37" borderId="33" xfId="0" applyFont="1" applyFill="1" applyBorder="1" applyAlignment="1">
      <alignment horizontal="center" vertical="center" wrapText="1"/>
    </xf>
    <xf numFmtId="0" fontId="72" fillId="37" borderId="39" xfId="0" applyFont="1" applyFill="1" applyBorder="1" applyAlignment="1">
      <alignment horizontal="center" vertical="center" wrapText="1"/>
    </xf>
    <xf numFmtId="0" fontId="72" fillId="37" borderId="39" xfId="215" applyNumberFormat="1" applyFont="1" applyFill="1" applyBorder="1" applyAlignment="1">
      <alignment vertical="center" wrapText="1"/>
    </xf>
    <xf numFmtId="4" fontId="52" fillId="37" borderId="25" xfId="33" applyNumberFormat="1" applyFont="1" applyFill="1" applyBorder="1" applyAlignment="1">
      <alignment vertical="center" wrapText="1"/>
    </xf>
    <xf numFmtId="4" fontId="52" fillId="37" borderId="37" xfId="33" applyNumberFormat="1" applyFont="1" applyFill="1" applyBorder="1" applyAlignment="1">
      <alignment vertical="center" wrapText="1"/>
    </xf>
    <xf numFmtId="0" fontId="74" fillId="0" borderId="38" xfId="0" applyFont="1" applyBorder="1" applyAlignment="1">
      <alignment horizontal="center" vertical="center"/>
    </xf>
    <xf numFmtId="0" fontId="61" fillId="37" borderId="33" xfId="0" applyFont="1" applyFill="1" applyBorder="1" applyAlignment="1">
      <alignment horizontal="center" vertical="center" wrapText="1"/>
    </xf>
    <xf numFmtId="0" fontId="61" fillId="37" borderId="39" xfId="0" applyFont="1" applyFill="1" applyBorder="1" applyAlignment="1">
      <alignment horizontal="center" vertical="center" wrapText="1"/>
    </xf>
    <xf numFmtId="4" fontId="43" fillId="37" borderId="25" xfId="33" applyNumberFormat="1" applyFont="1" applyFill="1" applyBorder="1" applyAlignment="1">
      <alignment vertical="center" wrapText="1"/>
    </xf>
    <xf numFmtId="4" fontId="43" fillId="37" borderId="37" xfId="33" applyNumberFormat="1" applyFont="1" applyFill="1" applyBorder="1" applyAlignment="1">
      <alignment vertical="center" wrapText="1"/>
    </xf>
    <xf numFmtId="0" fontId="73" fillId="38" borderId="38" xfId="0" applyFont="1" applyFill="1" applyBorder="1" applyAlignment="1">
      <alignment horizontal="center" vertical="center"/>
    </xf>
    <xf numFmtId="0" fontId="72" fillId="38" borderId="33" xfId="0" applyFont="1" applyFill="1" applyBorder="1" applyAlignment="1">
      <alignment horizontal="center" vertical="center" wrapText="1"/>
    </xf>
    <xf numFmtId="0" fontId="72" fillId="38" borderId="39" xfId="0" applyFont="1" applyFill="1" applyBorder="1" applyAlignment="1">
      <alignment horizontal="center" vertical="center" wrapText="1"/>
    </xf>
    <xf numFmtId="4" fontId="52" fillId="38" borderId="25" xfId="33" applyNumberFormat="1" applyFont="1" applyFill="1" applyBorder="1" applyAlignment="1">
      <alignment vertical="center" wrapText="1"/>
    </xf>
    <xf numFmtId="4" fontId="52" fillId="38" borderId="37" xfId="33" applyNumberFormat="1" applyFont="1" applyFill="1" applyBorder="1" applyAlignment="1">
      <alignment vertical="center" wrapText="1"/>
    </xf>
    <xf numFmtId="0" fontId="64" fillId="38" borderId="38" xfId="0" applyFont="1" applyFill="1" applyBorder="1" applyAlignment="1">
      <alignment horizontal="center" vertical="center"/>
    </xf>
    <xf numFmtId="4" fontId="75" fillId="0" borderId="42" xfId="33" applyNumberFormat="1" applyFont="1" applyBorder="1" applyAlignment="1">
      <alignment vertical="center" wrapText="1"/>
    </xf>
    <xf numFmtId="4" fontId="43" fillId="0" borderId="57" xfId="33" applyNumberFormat="1" applyFont="1" applyBorder="1" applyAlignment="1">
      <alignment vertical="center" wrapText="1"/>
    </xf>
    <xf numFmtId="2" fontId="61" fillId="0" borderId="39" xfId="0" applyNumberFormat="1" applyFont="1" applyBorder="1" applyAlignment="1">
      <alignment horizontal="center" vertical="center" wrapText="1"/>
    </xf>
    <xf numFmtId="9" fontId="75" fillId="0" borderId="46" xfId="217" applyFont="1" applyBorder="1" applyAlignment="1">
      <alignment vertical="center" wrapText="1"/>
    </xf>
    <xf numFmtId="9" fontId="43" fillId="0" borderId="25" xfId="217" applyFont="1" applyBorder="1" applyAlignment="1">
      <alignment vertical="center" wrapText="1"/>
    </xf>
    <xf numFmtId="0" fontId="48" fillId="0" borderId="0" xfId="33" applyFont="1" applyAlignment="1">
      <alignment horizontal="center"/>
    </xf>
    <xf numFmtId="0" fontId="61" fillId="36" borderId="39" xfId="215" applyNumberFormat="1" applyFont="1" applyFill="1" applyBorder="1" applyAlignment="1">
      <alignment horizontal="center" vertical="center" wrapText="1"/>
    </xf>
    <xf numFmtId="0" fontId="72" fillId="37" borderId="39" xfId="215" applyNumberFormat="1" applyFont="1" applyFill="1" applyBorder="1" applyAlignment="1">
      <alignment horizontal="center" vertical="center" wrapText="1"/>
    </xf>
    <xf numFmtId="0" fontId="72" fillId="38" borderId="39" xfId="215" applyNumberFormat="1" applyFont="1" applyFill="1" applyBorder="1" applyAlignment="1">
      <alignment horizontal="center" vertical="center" wrapText="1"/>
    </xf>
    <xf numFmtId="0" fontId="61" fillId="37" borderId="39" xfId="215" applyNumberFormat="1" applyFont="1" applyFill="1" applyBorder="1" applyAlignment="1">
      <alignment horizontal="center" vertical="center" wrapText="1"/>
    </xf>
    <xf numFmtId="0" fontId="40" fillId="0" borderId="0" xfId="33" applyFont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35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168" fontId="43" fillId="0" borderId="37" xfId="33" applyNumberFormat="1" applyFont="1" applyBorder="1" applyAlignment="1">
      <alignment vertical="center" wrapText="1"/>
    </xf>
    <xf numFmtId="2" fontId="61" fillId="0" borderId="45" xfId="0" applyNumberFormat="1" applyFont="1" applyBorder="1" applyAlignment="1">
      <alignment horizontal="center" vertical="center" wrapText="1"/>
    </xf>
    <xf numFmtId="2" fontId="64" fillId="36" borderId="38" xfId="0" applyNumberFormat="1" applyFont="1" applyFill="1" applyBorder="1" applyAlignment="1">
      <alignment horizontal="center" vertical="center"/>
    </xf>
    <xf numFmtId="2" fontId="61" fillId="39" borderId="39" xfId="0" applyNumberFormat="1" applyFont="1" applyFill="1" applyBorder="1" applyAlignment="1">
      <alignment horizontal="center" vertical="center" wrapText="1"/>
    </xf>
    <xf numFmtId="10" fontId="41" fillId="0" borderId="0" xfId="33" applyNumberFormat="1" applyFont="1"/>
    <xf numFmtId="4" fontId="43" fillId="0" borderId="0" xfId="33" applyNumberFormat="1" applyFont="1" applyAlignment="1">
      <alignment vertical="center" wrapText="1"/>
    </xf>
    <xf numFmtId="10" fontId="41" fillId="0" borderId="0" xfId="33" applyNumberFormat="1" applyFont="1" applyAlignment="1">
      <alignment vertical="center" wrapText="1"/>
    </xf>
    <xf numFmtId="4" fontId="75" fillId="0" borderId="12" xfId="33" applyNumberFormat="1" applyFont="1" applyBorder="1" applyAlignment="1">
      <alignment vertical="center" wrapText="1"/>
    </xf>
    <xf numFmtId="4" fontId="75" fillId="0" borderId="25" xfId="33" applyNumberFormat="1" applyFont="1" applyBorder="1" applyAlignment="1">
      <alignment vertical="center" wrapText="1"/>
    </xf>
    <xf numFmtId="0" fontId="19" fillId="0" borderId="0" xfId="33" applyAlignment="1">
      <alignment horizontal="left" indent="1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169" fontId="43" fillId="0" borderId="25" xfId="33" applyNumberFormat="1" applyFont="1" applyBorder="1" applyAlignment="1">
      <alignment vertical="center" wrapText="1"/>
    </xf>
    <xf numFmtId="49" fontId="65" fillId="34" borderId="41" xfId="0" applyNumberFormat="1" applyFont="1" applyFill="1" applyBorder="1" applyAlignment="1">
      <alignment horizontal="left" vertical="center" wrapText="1"/>
    </xf>
    <xf numFmtId="49" fontId="65" fillId="34" borderId="13" xfId="0" applyNumberFormat="1" applyFont="1" applyFill="1" applyBorder="1" applyAlignment="1">
      <alignment horizontal="left" vertical="center" wrapText="1"/>
    </xf>
    <xf numFmtId="49" fontId="65" fillId="34" borderId="14" xfId="0" applyNumberFormat="1" applyFont="1" applyFill="1" applyBorder="1" applyAlignment="1">
      <alignment horizontal="left" vertical="center" wrapText="1"/>
    </xf>
    <xf numFmtId="49" fontId="26" fillId="0" borderId="25" xfId="0" applyNumberFormat="1" applyFont="1" applyBorder="1" applyAlignment="1">
      <alignment horizontal="right" vertical="center" wrapText="1"/>
    </xf>
    <xf numFmtId="49" fontId="26" fillId="0" borderId="20" xfId="0" applyNumberFormat="1" applyFont="1" applyBorder="1" applyAlignment="1">
      <alignment horizontal="right" vertical="center" wrapText="1"/>
    </xf>
    <xf numFmtId="49" fontId="26" fillId="0" borderId="33" xfId="0" applyNumberFormat="1" applyFont="1" applyBorder="1" applyAlignment="1">
      <alignment horizontal="right" vertical="center" wrapText="1"/>
    </xf>
    <xf numFmtId="49" fontId="62" fillId="0" borderId="25" xfId="0" applyNumberFormat="1" applyFont="1" applyBorder="1" applyAlignment="1">
      <alignment horizontal="left" vertical="center" wrapText="1"/>
    </xf>
    <xf numFmtId="49" fontId="62" fillId="0" borderId="20" xfId="0" applyNumberFormat="1" applyFont="1" applyBorder="1" applyAlignment="1">
      <alignment horizontal="left" vertical="center" wrapText="1"/>
    </xf>
    <xf numFmtId="49" fontId="62" fillId="0" borderId="33" xfId="0" applyNumberFormat="1" applyFont="1" applyBorder="1" applyAlignment="1">
      <alignment horizontal="left" vertical="center" wrapText="1"/>
    </xf>
    <xf numFmtId="49" fontId="69" fillId="38" borderId="25" xfId="0" applyNumberFormat="1" applyFont="1" applyFill="1" applyBorder="1" applyAlignment="1">
      <alignment horizontal="left" vertical="center" wrapText="1"/>
    </xf>
    <xf numFmtId="49" fontId="69" fillId="38" borderId="20" xfId="0" applyNumberFormat="1" applyFont="1" applyFill="1" applyBorder="1" applyAlignment="1">
      <alignment horizontal="left" vertical="center" wrapText="1"/>
    </xf>
    <xf numFmtId="49" fontId="69" fillId="38" borderId="33" xfId="0" applyNumberFormat="1" applyFont="1" applyFill="1" applyBorder="1" applyAlignment="1">
      <alignment horizontal="left" vertical="center" wrapText="1"/>
    </xf>
    <xf numFmtId="49" fontId="69" fillId="37" borderId="25" xfId="0" applyNumberFormat="1" applyFont="1" applyFill="1" applyBorder="1" applyAlignment="1">
      <alignment horizontal="left" vertical="center" wrapText="1"/>
    </xf>
    <xf numFmtId="49" fontId="69" fillId="37" borderId="20" xfId="0" applyNumberFormat="1" applyFont="1" applyFill="1" applyBorder="1" applyAlignment="1">
      <alignment horizontal="left" vertical="center" wrapText="1"/>
    </xf>
    <xf numFmtId="49" fontId="69" fillId="37" borderId="33" xfId="0" applyNumberFormat="1" applyFont="1" applyFill="1" applyBorder="1" applyAlignment="1">
      <alignment horizontal="left" vertical="center" wrapText="1"/>
    </xf>
    <xf numFmtId="0" fontId="50" fillId="0" borderId="1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53" fillId="0" borderId="49" xfId="33" applyFont="1" applyBorder="1" applyAlignment="1">
      <alignment horizontal="center" vertical="center"/>
    </xf>
    <xf numFmtId="0" fontId="53" fillId="0" borderId="18" xfId="33" applyFont="1" applyBorder="1" applyAlignment="1">
      <alignment horizontal="center" vertical="center"/>
    </xf>
    <xf numFmtId="0" fontId="53" fillId="0" borderId="12" xfId="33" applyFont="1" applyBorder="1" applyAlignment="1">
      <alignment horizontal="center" vertical="center"/>
    </xf>
    <xf numFmtId="0" fontId="53" fillId="0" borderId="50" xfId="33" applyFont="1" applyBorder="1" applyAlignment="1">
      <alignment horizontal="center" vertical="center"/>
    </xf>
    <xf numFmtId="0" fontId="41" fillId="0" borderId="0" xfId="33" applyFont="1"/>
    <xf numFmtId="49" fontId="69" fillId="37" borderId="39" xfId="0" applyNumberFormat="1" applyFont="1" applyFill="1" applyBorder="1" applyAlignment="1">
      <alignment horizontal="left" vertical="center" wrapText="1"/>
    </xf>
    <xf numFmtId="0" fontId="50" fillId="0" borderId="25" xfId="33" applyFont="1" applyBorder="1" applyAlignment="1">
      <alignment horizontal="center" vertical="center" wrapText="1"/>
    </xf>
    <xf numFmtId="0" fontId="50" fillId="0" borderId="30" xfId="33" applyFont="1" applyBorder="1" applyAlignment="1">
      <alignment horizontal="center" vertical="center" wrapText="1"/>
    </xf>
    <xf numFmtId="0" fontId="48" fillId="0" borderId="13" xfId="33" applyFont="1" applyBorder="1" applyAlignment="1">
      <alignment horizontal="left" vertical="center" wrapText="1"/>
    </xf>
    <xf numFmtId="0" fontId="58" fillId="35" borderId="40" xfId="33" applyFont="1" applyFill="1" applyBorder="1" applyAlignment="1">
      <alignment horizontal="center" vertical="center"/>
    </xf>
    <xf numFmtId="49" fontId="70" fillId="36" borderId="39" xfId="0" applyNumberFormat="1" applyFont="1" applyFill="1" applyBorder="1" applyAlignment="1">
      <alignment horizontal="left" vertical="center" wrapText="1"/>
    </xf>
    <xf numFmtId="0" fontId="52" fillId="0" borderId="10" xfId="33" applyFont="1" applyBorder="1" applyAlignment="1">
      <alignment horizontal="left" wrapText="1"/>
    </xf>
    <xf numFmtId="0" fontId="52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5" fillId="0" borderId="49" xfId="33" applyFont="1" applyBorder="1" applyAlignment="1">
      <alignment horizontal="center" vertical="center" wrapText="1"/>
    </xf>
    <xf numFmtId="0" fontId="55" fillId="0" borderId="17" xfId="33" applyFont="1" applyBorder="1" applyAlignment="1">
      <alignment horizontal="center" vertical="center" wrapText="1"/>
    </xf>
    <xf numFmtId="0" fontId="55" fillId="0" borderId="48" xfId="33" applyFont="1" applyBorder="1" applyAlignment="1">
      <alignment horizontal="center" vertical="center" wrapText="1"/>
    </xf>
    <xf numFmtId="0" fontId="55" fillId="0" borderId="56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11" xfId="33" applyFont="1" applyBorder="1" applyAlignment="1">
      <alignment horizontal="center" vertical="center" wrapText="1"/>
    </xf>
    <xf numFmtId="0" fontId="55" fillId="0" borderId="53" xfId="33" applyFont="1" applyBorder="1" applyAlignment="1">
      <alignment horizontal="center" vertical="center" wrapText="1"/>
    </xf>
    <xf numFmtId="0" fontId="55" fillId="0" borderId="35" xfId="33" applyFont="1" applyBorder="1" applyAlignment="1">
      <alignment horizontal="center" vertical="center" wrapText="1"/>
    </xf>
    <xf numFmtId="0" fontId="55" fillId="0" borderId="52" xfId="33" applyFont="1" applyBorder="1" applyAlignment="1">
      <alignment horizontal="center" vertical="center" wrapText="1"/>
    </xf>
    <xf numFmtId="0" fontId="63" fillId="0" borderId="19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48" fillId="0" borderId="21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32" xfId="33" applyFont="1" applyBorder="1" applyAlignment="1">
      <alignment horizontal="left" vertical="center"/>
    </xf>
    <xf numFmtId="0" fontId="68" fillId="34" borderId="27" xfId="33" applyFont="1" applyFill="1" applyBorder="1" applyAlignment="1">
      <alignment horizontal="center" vertical="center"/>
    </xf>
    <xf numFmtId="0" fontId="68" fillId="34" borderId="28" xfId="33" applyFont="1" applyFill="1" applyBorder="1" applyAlignment="1">
      <alignment horizontal="center" vertical="center"/>
    </xf>
    <xf numFmtId="0" fontId="68" fillId="34" borderId="26" xfId="33" applyFont="1" applyFill="1" applyBorder="1" applyAlignment="1">
      <alignment horizontal="center" vertical="center"/>
    </xf>
    <xf numFmtId="0" fontId="48" fillId="0" borderId="30" xfId="33" applyFont="1" applyBorder="1" applyAlignment="1">
      <alignment horizontal="left" vertical="center"/>
    </xf>
    <xf numFmtId="0" fontId="56" fillId="35" borderId="23" xfId="33" applyFont="1" applyFill="1" applyBorder="1" applyAlignment="1">
      <alignment horizontal="center" vertical="center"/>
    </xf>
    <xf numFmtId="0" fontId="56" fillId="35" borderId="29" xfId="33" applyFont="1" applyFill="1" applyBorder="1" applyAlignment="1">
      <alignment horizontal="center" vertical="center"/>
    </xf>
    <xf numFmtId="0" fontId="48" fillId="0" borderId="16" xfId="33" applyFont="1" applyBorder="1" applyAlignment="1">
      <alignment horizontal="left" vertical="center"/>
    </xf>
    <xf numFmtId="0" fontId="48" fillId="0" borderId="17" xfId="33" applyFont="1" applyBorder="1" applyAlignment="1">
      <alignment horizontal="left" vertical="center"/>
    </xf>
    <xf numFmtId="0" fontId="48" fillId="0" borderId="27" xfId="33" applyFont="1" applyBorder="1" applyAlignment="1">
      <alignment horizontal="left" vertical="center"/>
    </xf>
    <xf numFmtId="0" fontId="48" fillId="0" borderId="28" xfId="33" applyFont="1" applyBorder="1" applyAlignment="1">
      <alignment horizontal="left" vertical="center"/>
    </xf>
    <xf numFmtId="0" fontId="48" fillId="0" borderId="26" xfId="33" applyFont="1" applyBorder="1" applyAlignment="1">
      <alignment horizontal="left" vertical="center"/>
    </xf>
    <xf numFmtId="0" fontId="60" fillId="0" borderId="35" xfId="33" applyFont="1" applyBorder="1" applyAlignment="1">
      <alignment vertical="center"/>
    </xf>
    <xf numFmtId="0" fontId="48" fillId="33" borderId="22" xfId="33" applyFont="1" applyFill="1" applyBorder="1" applyAlignment="1">
      <alignment horizontal="left" vertical="center"/>
    </xf>
    <xf numFmtId="0" fontId="48" fillId="33" borderId="32" xfId="33" applyFont="1" applyFill="1" applyBorder="1" applyAlignment="1">
      <alignment horizontal="left" vertical="center"/>
    </xf>
    <xf numFmtId="0" fontId="48" fillId="33" borderId="31" xfId="33" applyFont="1" applyFill="1" applyBorder="1" applyAlignment="1">
      <alignment horizontal="left" vertical="center"/>
    </xf>
    <xf numFmtId="0" fontId="48" fillId="0" borderId="21" xfId="33" applyFont="1" applyBorder="1" applyAlignment="1">
      <alignment horizontal="left" vertical="center" wrapText="1"/>
    </xf>
    <xf numFmtId="0" fontId="56" fillId="35" borderId="24" xfId="33" applyFont="1" applyFill="1" applyBorder="1" applyAlignment="1">
      <alignment horizontal="center" vertical="center"/>
    </xf>
    <xf numFmtId="49" fontId="62" fillId="0" borderId="46" xfId="0" applyNumberFormat="1" applyFont="1" applyBorder="1" applyAlignment="1">
      <alignment horizontal="left" vertical="center" wrapText="1"/>
    </xf>
    <xf numFmtId="49" fontId="62" fillId="0" borderId="55" xfId="0" applyNumberFormat="1" applyFont="1" applyBorder="1" applyAlignment="1">
      <alignment horizontal="left" vertical="center" wrapText="1"/>
    </xf>
    <xf numFmtId="49" fontId="62" fillId="0" borderId="44" xfId="0" applyNumberFormat="1" applyFont="1" applyBorder="1" applyAlignment="1">
      <alignment horizontal="left" vertical="center" wrapText="1"/>
    </xf>
    <xf numFmtId="0" fontId="76" fillId="0" borderId="54" xfId="0" applyFont="1" applyBorder="1" applyAlignment="1">
      <alignment horizontal="right" vertical="center"/>
    </xf>
    <xf numFmtId="0" fontId="76" fillId="0" borderId="55" xfId="0" applyFont="1" applyBorder="1" applyAlignment="1">
      <alignment horizontal="right" vertical="center"/>
    </xf>
    <xf numFmtId="0" fontId="76" fillId="0" borderId="44" xfId="0" applyFont="1" applyBorder="1" applyAlignment="1">
      <alignment horizontal="right" vertical="center"/>
    </xf>
    <xf numFmtId="49" fontId="67" fillId="34" borderId="41" xfId="0" applyNumberFormat="1" applyFont="1" applyFill="1" applyBorder="1" applyAlignment="1">
      <alignment horizontal="left" vertical="center" wrapText="1"/>
    </xf>
    <xf numFmtId="49" fontId="67" fillId="34" borderId="13" xfId="0" applyNumberFormat="1" applyFont="1" applyFill="1" applyBorder="1" applyAlignment="1">
      <alignment horizontal="left" vertical="center" wrapText="1"/>
    </xf>
    <xf numFmtId="49" fontId="67" fillId="34" borderId="14" xfId="0" applyNumberFormat="1" applyFont="1" applyFill="1" applyBorder="1" applyAlignment="1">
      <alignment horizontal="left" vertical="center" wrapText="1"/>
    </xf>
    <xf numFmtId="0" fontId="48" fillId="0" borderId="31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4" fontId="77" fillId="0" borderId="42" xfId="33" applyNumberFormat="1" applyFont="1" applyBorder="1" applyAlignment="1">
      <alignment vertical="center" wrapText="1"/>
    </xf>
    <xf numFmtId="4" fontId="78" fillId="0" borderId="12" xfId="33" applyNumberFormat="1" applyFont="1" applyBorder="1" applyAlignment="1">
      <alignment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179294</xdr:colOff>
      <xdr:row>0</xdr:row>
      <xdr:rowOff>80346</xdr:rowOff>
    </xdr:from>
    <xdr:to>
      <xdr:col>2</xdr:col>
      <xdr:colOff>773206</xdr:colOff>
      <xdr:row>3</xdr:row>
      <xdr:rowOff>156882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94" y="80346"/>
          <a:ext cx="2028265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67233</xdr:colOff>
      <xdr:row>0</xdr:row>
      <xdr:rowOff>57934</xdr:rowOff>
    </xdr:from>
    <xdr:to>
      <xdr:col>2</xdr:col>
      <xdr:colOff>840442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3" y="57934"/>
          <a:ext cx="2241180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GASTOS%20GENERALE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PRESUPUESTO%20Y%20AP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PRESUPUESTO"/>
      <sheetName val="GG Y UTLIDAD"/>
      <sheetName val="DESAGREGADO GG"/>
      <sheetName val="DETALLE GG"/>
      <sheetName val="EPPS"/>
    </sheetNames>
    <sheetDataSet>
      <sheetData sheetId="0" refreshError="1"/>
      <sheetData sheetId="1" refreshError="1"/>
      <sheetData sheetId="2">
        <row r="24">
          <cell r="F24">
            <v>425045.7624666667</v>
          </cell>
        </row>
        <row r="26">
          <cell r="F26">
            <v>105267.78065150575</v>
          </cell>
        </row>
        <row r="28">
          <cell r="G28">
            <v>0.50377574000000003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PRESUPUESTO"/>
      <sheetName val=" APU PARTIDAS"/>
      <sheetName val="SUBPARTIDAS"/>
      <sheetName val="EPPS"/>
      <sheetName val="INSUMOS"/>
      <sheetName val="Dimensionamiento equipos"/>
      <sheetName val="Movilizacion y desmovlizacion"/>
      <sheetName val="Dimensionamiento de MO"/>
      <sheetName val="COMPONENTES"/>
      <sheetName val="RESUMEN FINANCIERO"/>
      <sheetName val="GANTT"/>
    </sheetNames>
    <sheetDataSet>
      <sheetData sheetId="0">
        <row r="21">
          <cell r="G21">
            <v>44843</v>
          </cell>
        </row>
      </sheetData>
      <sheetData sheetId="1">
        <row r="8">
          <cell r="F8">
            <v>2800</v>
          </cell>
        </row>
        <row r="9">
          <cell r="F9">
            <v>49999.999989999997</v>
          </cell>
        </row>
        <row r="10">
          <cell r="F10">
            <v>87125</v>
          </cell>
        </row>
        <row r="12">
          <cell r="F12">
            <v>72000</v>
          </cell>
        </row>
        <row r="13">
          <cell r="F13">
            <v>43000</v>
          </cell>
        </row>
        <row r="16">
          <cell r="F16">
            <v>13.64236625235405</v>
          </cell>
        </row>
        <row r="17">
          <cell r="F17">
            <v>42338.517014124292</v>
          </cell>
        </row>
        <row r="19">
          <cell r="F19">
            <v>2782.7079593220342</v>
          </cell>
        </row>
        <row r="20">
          <cell r="F20">
            <v>1722.2306033898305</v>
          </cell>
        </row>
        <row r="21">
          <cell r="F21">
            <v>1596.1180507118645</v>
          </cell>
        </row>
        <row r="22">
          <cell r="F22">
            <v>370.49976415819208</v>
          </cell>
        </row>
        <row r="24">
          <cell r="F24">
            <v>541.22856000000002</v>
          </cell>
        </row>
        <row r="25">
          <cell r="F25">
            <v>91.011266666666671</v>
          </cell>
        </row>
        <row r="28">
          <cell r="F28">
            <v>5.284345755932204</v>
          </cell>
        </row>
        <row r="29">
          <cell r="F29">
            <v>7.0343928357473038</v>
          </cell>
        </row>
        <row r="30">
          <cell r="F30">
            <v>2.8450376908474579</v>
          </cell>
        </row>
        <row r="31">
          <cell r="F31">
            <v>30.024547207748185</v>
          </cell>
        </row>
        <row r="32">
          <cell r="F32">
            <v>37.530684009685231</v>
          </cell>
        </row>
        <row r="33">
          <cell r="F33">
            <v>17.052432983050849</v>
          </cell>
        </row>
        <row r="34">
          <cell r="F34">
            <v>88.2</v>
          </cell>
        </row>
        <row r="35">
          <cell r="F35">
            <v>98.2</v>
          </cell>
        </row>
        <row r="37">
          <cell r="F37">
            <v>5.284345755932204</v>
          </cell>
        </row>
        <row r="38">
          <cell r="F38">
            <v>7.0343928357473038</v>
          </cell>
        </row>
        <row r="39">
          <cell r="F39">
            <v>2.8450376908474579</v>
          </cell>
        </row>
        <row r="40">
          <cell r="F40">
            <v>30.024547207748185</v>
          </cell>
        </row>
        <row r="41">
          <cell r="F41">
            <v>37.530684009685231</v>
          </cell>
        </row>
        <row r="42">
          <cell r="F42">
            <v>17.052432983050849</v>
          </cell>
        </row>
        <row r="43">
          <cell r="F43">
            <v>88.2</v>
          </cell>
        </row>
        <row r="44">
          <cell r="F44">
            <v>98.2</v>
          </cell>
        </row>
        <row r="46">
          <cell r="F46">
            <v>5.284345755932204</v>
          </cell>
        </row>
        <row r="47">
          <cell r="F47">
            <v>7.0343928357473038</v>
          </cell>
        </row>
        <row r="48">
          <cell r="F48">
            <v>2.8450376908474579</v>
          </cell>
        </row>
        <row r="49">
          <cell r="F49">
            <v>28.293935186440677</v>
          </cell>
        </row>
        <row r="50">
          <cell r="F50">
            <v>17.052432983050849</v>
          </cell>
        </row>
        <row r="51">
          <cell r="F51">
            <v>88.2</v>
          </cell>
        </row>
        <row r="52">
          <cell r="F52">
            <v>98.2</v>
          </cell>
        </row>
        <row r="54">
          <cell r="F54">
            <v>5.284345755932204</v>
          </cell>
        </row>
        <row r="55">
          <cell r="F55">
            <v>7.0343928357473038</v>
          </cell>
        </row>
        <row r="56">
          <cell r="F56">
            <v>2.8450376908474579</v>
          </cell>
        </row>
        <row r="57">
          <cell r="F57">
            <v>62.161508824213072</v>
          </cell>
        </row>
        <row r="59">
          <cell r="F59">
            <v>5.0337525355932211</v>
          </cell>
        </row>
        <row r="60">
          <cell r="F60">
            <v>7.0343928357473038</v>
          </cell>
        </row>
        <row r="61">
          <cell r="F61">
            <v>2.8450376908474579</v>
          </cell>
        </row>
        <row r="62">
          <cell r="F62">
            <v>92.2</v>
          </cell>
        </row>
        <row r="64">
          <cell r="F64">
            <v>6.8109189920903965</v>
          </cell>
        </row>
        <row r="65">
          <cell r="F65">
            <v>3.2801030508474578</v>
          </cell>
        </row>
        <row r="66">
          <cell r="F66">
            <v>10.216378488135595</v>
          </cell>
        </row>
        <row r="67">
          <cell r="F67">
            <v>3.6445589453860641</v>
          </cell>
        </row>
        <row r="68">
          <cell r="F68">
            <v>6.8109189920903965</v>
          </cell>
        </row>
        <row r="69">
          <cell r="F69">
            <v>3.2801030508474578</v>
          </cell>
        </row>
        <row r="71">
          <cell r="F71">
            <v>5.2465101323507746</v>
          </cell>
        </row>
        <row r="72">
          <cell r="F72">
            <v>4.1438554884437595</v>
          </cell>
        </row>
        <row r="74">
          <cell r="F74">
            <v>20423.600000000002</v>
          </cell>
        </row>
        <row r="75">
          <cell r="F75">
            <v>14961</v>
          </cell>
        </row>
      </sheetData>
      <sheetData sheetId="2">
        <row r="8">
          <cell r="K8">
            <v>2800</v>
          </cell>
        </row>
        <row r="13">
          <cell r="K13">
            <v>49999.999989999997</v>
          </cell>
        </row>
        <row r="24">
          <cell r="K24">
            <v>87125</v>
          </cell>
        </row>
        <row r="30">
          <cell r="K30">
            <v>72000</v>
          </cell>
        </row>
        <row r="36">
          <cell r="K36">
            <v>43000</v>
          </cell>
        </row>
        <row r="43">
          <cell r="K43">
            <v>13.64236625235405</v>
          </cell>
        </row>
        <row r="56">
          <cell r="K56">
            <v>42338.517014124292</v>
          </cell>
        </row>
        <row r="76">
          <cell r="K76">
            <v>2782.7079593220342</v>
          </cell>
        </row>
        <row r="92">
          <cell r="K92">
            <v>1722.2306033898305</v>
          </cell>
        </row>
        <row r="113">
          <cell r="K113">
            <v>1596.1180507118645</v>
          </cell>
        </row>
        <row r="134">
          <cell r="K134">
            <v>370.49976415819208</v>
          </cell>
        </row>
        <row r="157">
          <cell r="K157">
            <v>541.22856000000002</v>
          </cell>
        </row>
        <row r="177">
          <cell r="K177">
            <v>91.011266666666671</v>
          </cell>
        </row>
        <row r="196">
          <cell r="K196">
            <v>5.284345755932204</v>
          </cell>
        </row>
        <row r="209">
          <cell r="K209">
            <v>7.0343928357473038</v>
          </cell>
        </row>
        <row r="221">
          <cell r="K221">
            <v>2.8450376908474579</v>
          </cell>
        </row>
        <row r="234">
          <cell r="K234">
            <v>30.024547207748185</v>
          </cell>
        </row>
        <row r="252">
          <cell r="K252">
            <v>37.530684009685231</v>
          </cell>
        </row>
        <row r="270">
          <cell r="K270">
            <v>17.052432983050849</v>
          </cell>
        </row>
        <row r="286">
          <cell r="K286">
            <v>88.2</v>
          </cell>
        </row>
        <row r="294">
          <cell r="K294">
            <v>98.2</v>
          </cell>
        </row>
        <row r="304">
          <cell r="K304">
            <v>5.284345755932204</v>
          </cell>
        </row>
        <row r="317">
          <cell r="K317">
            <v>7.0343928357473038</v>
          </cell>
        </row>
        <row r="329">
          <cell r="K329">
            <v>2.8450376908474579</v>
          </cell>
        </row>
        <row r="342">
          <cell r="K342">
            <v>30.024547207748185</v>
          </cell>
        </row>
        <row r="360">
          <cell r="K360">
            <v>37.530684009685231</v>
          </cell>
        </row>
        <row r="378">
          <cell r="K378">
            <v>17.052432983050849</v>
          </cell>
        </row>
        <row r="394">
          <cell r="K394">
            <v>88.2</v>
          </cell>
        </row>
        <row r="402">
          <cell r="K402">
            <v>98.2</v>
          </cell>
        </row>
        <row r="412">
          <cell r="K412">
            <v>5.284345755932204</v>
          </cell>
        </row>
        <row r="425">
          <cell r="K425">
            <v>7.0343928357473038</v>
          </cell>
        </row>
        <row r="437">
          <cell r="K437">
            <v>2.8450376908474579</v>
          </cell>
        </row>
        <row r="450">
          <cell r="K450">
            <v>28.293935186440677</v>
          </cell>
        </row>
        <row r="467">
          <cell r="K467">
            <v>17.052432983050849</v>
          </cell>
        </row>
        <row r="483">
          <cell r="K483">
            <v>88.2</v>
          </cell>
        </row>
        <row r="491">
          <cell r="K491">
            <v>98.2</v>
          </cell>
        </row>
        <row r="501">
          <cell r="K501">
            <v>5.284345755932204</v>
          </cell>
        </row>
        <row r="514">
          <cell r="K514">
            <v>7.0343928357473038</v>
          </cell>
        </row>
        <row r="526">
          <cell r="K526">
            <v>2.8450376908474579</v>
          </cell>
        </row>
        <row r="539">
          <cell r="K539">
            <v>62.161508824213072</v>
          </cell>
        </row>
        <row r="557">
          <cell r="K557">
            <v>5.0337525355932211</v>
          </cell>
        </row>
        <row r="570">
          <cell r="K570">
            <v>7.0343928357473038</v>
          </cell>
        </row>
        <row r="582">
          <cell r="K582">
            <v>2.8450376908474579</v>
          </cell>
        </row>
        <row r="595">
          <cell r="K595">
            <v>92.2</v>
          </cell>
        </row>
        <row r="604">
          <cell r="K604">
            <v>6.8109189920903965</v>
          </cell>
        </row>
        <row r="618">
          <cell r="K618">
            <v>3.2801030508474578</v>
          </cell>
        </row>
        <row r="626">
          <cell r="K626">
            <v>10.216378488135595</v>
          </cell>
        </row>
        <row r="640">
          <cell r="K640">
            <v>3.6445589453860641</v>
          </cell>
        </row>
        <row r="648">
          <cell r="K648">
            <v>6.8109189920903965</v>
          </cell>
        </row>
        <row r="662">
          <cell r="K662">
            <v>3.2801030508474578</v>
          </cell>
        </row>
        <row r="670">
          <cell r="K670">
            <v>5.2465101323507746</v>
          </cell>
        </row>
        <row r="684">
          <cell r="K684">
            <v>4.1438554884437595</v>
          </cell>
        </row>
        <row r="696">
          <cell r="K696">
            <v>20423.600000000002</v>
          </cell>
        </row>
        <row r="701">
          <cell r="K701">
            <v>14961</v>
          </cell>
        </row>
      </sheetData>
      <sheetData sheetId="3" refreshError="1"/>
      <sheetData sheetId="4" refreshError="1"/>
      <sheetData sheetId="5" refreshError="1"/>
      <sheetData sheetId="6">
        <row r="19">
          <cell r="M19">
            <v>12</v>
          </cell>
        </row>
      </sheetData>
      <sheetData sheetId="7" refreshError="1"/>
      <sheetData sheetId="8">
        <row r="11">
          <cell r="L11">
            <v>10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1"/>
  <sheetViews>
    <sheetView showGridLines="0" view="pageBreakPreview" zoomScale="60" zoomScaleNormal="85" workbookViewId="0">
      <pane xSplit="10" ySplit="16" topLeftCell="K85" activePane="bottomRight" state="frozen"/>
      <selection pane="topRight" activeCell="K1" sqref="K1"/>
      <selection pane="bottomLeft" activeCell="A17" sqref="A17"/>
      <selection pane="bottomRight" activeCell="Y16" sqref="Y16"/>
    </sheetView>
  </sheetViews>
  <sheetFormatPr baseColWidth="10" defaultColWidth="11.44140625" defaultRowHeight="12.6"/>
  <cols>
    <col min="1" max="1" width="10.5546875" style="2" customWidth="1"/>
    <col min="2" max="2" width="10.88671875" style="2" customWidth="1"/>
    <col min="3" max="3" width="14.33203125" style="2" customWidth="1"/>
    <col min="4" max="4" width="13.33203125" style="2" hidden="1" customWidth="1"/>
    <col min="5" max="5" width="22.44140625" style="2" customWidth="1"/>
    <col min="6" max="6" width="17.5546875" style="2" customWidth="1"/>
    <col min="7" max="7" width="23.109375" style="2" customWidth="1"/>
    <col min="8" max="8" width="22" style="2" customWidth="1"/>
    <col min="9" max="9" width="11.6640625" style="2" customWidth="1"/>
    <col min="10" max="10" width="13" style="2" customWidth="1"/>
    <col min="11" max="11" width="17.33203125" style="2" customWidth="1"/>
    <col min="12" max="12" width="32.33203125" style="2" customWidth="1"/>
    <col min="13" max="13" width="12.109375" style="2" customWidth="1"/>
    <col min="14" max="14" width="12.109375" style="2" hidden="1" customWidth="1"/>
    <col min="15" max="15" width="15.5546875" style="2" hidden="1" customWidth="1"/>
    <col min="16" max="18" width="12.109375" style="2" hidden="1" customWidth="1"/>
    <col min="19" max="21" width="0" style="2" hidden="1" customWidth="1"/>
    <col min="22" max="16384" width="11.44140625" style="2"/>
  </cols>
  <sheetData>
    <row r="1" spans="1:21" ht="37.5" customHeight="1">
      <c r="A1" s="149"/>
      <c r="B1" s="150"/>
      <c r="C1" s="150"/>
      <c r="D1" s="151"/>
      <c r="E1" s="155" t="s">
        <v>22</v>
      </c>
      <c r="F1" s="156"/>
      <c r="G1" s="156"/>
      <c r="H1" s="156"/>
      <c r="I1" s="156"/>
      <c r="J1" s="157"/>
      <c r="K1" s="128"/>
      <c r="L1" s="129"/>
    </row>
    <row r="2" spans="1:21" ht="37.5" customHeight="1">
      <c r="A2" s="152"/>
      <c r="B2" s="153"/>
      <c r="C2" s="153"/>
      <c r="D2" s="154"/>
      <c r="E2" s="158"/>
      <c r="F2" s="159"/>
      <c r="G2" s="159"/>
      <c r="H2" s="159"/>
      <c r="I2" s="159"/>
      <c r="J2" s="160"/>
      <c r="K2" s="130"/>
      <c r="L2" s="131"/>
    </row>
    <row r="3" spans="1:21" ht="15.75" customHeight="1">
      <c r="A3" s="152"/>
      <c r="B3" s="153"/>
      <c r="C3" s="153"/>
      <c r="D3" s="154"/>
      <c r="E3" s="158"/>
      <c r="F3" s="159"/>
      <c r="G3" s="159"/>
      <c r="H3" s="159"/>
      <c r="I3" s="159"/>
      <c r="J3" s="160"/>
      <c r="K3" s="134" t="s">
        <v>19</v>
      </c>
      <c r="L3" s="135"/>
    </row>
    <row r="4" spans="1:21" ht="15.75" customHeight="1">
      <c r="A4" s="152"/>
      <c r="B4" s="153"/>
      <c r="C4" s="153"/>
      <c r="D4" s="154"/>
      <c r="E4" s="158"/>
      <c r="F4" s="159"/>
      <c r="G4" s="159"/>
      <c r="H4" s="159"/>
      <c r="I4" s="159"/>
      <c r="J4" s="160"/>
      <c r="K4" s="139" t="s">
        <v>18</v>
      </c>
      <c r="L4" s="141"/>
    </row>
    <row r="5" spans="1:21" ht="15.75" customHeight="1">
      <c r="A5" s="143" t="s">
        <v>23</v>
      </c>
      <c r="B5" s="144"/>
      <c r="C5" s="144"/>
      <c r="D5" s="145"/>
      <c r="E5" s="158"/>
      <c r="F5" s="159"/>
      <c r="G5" s="159"/>
      <c r="H5" s="159"/>
      <c r="I5" s="159"/>
      <c r="J5" s="160"/>
      <c r="K5" s="140"/>
      <c r="L5" s="142"/>
    </row>
    <row r="6" spans="1:21" ht="12" customHeight="1" thickBot="1">
      <c r="A6" s="146" t="s">
        <v>24</v>
      </c>
      <c r="B6" s="147"/>
      <c r="C6" s="147"/>
      <c r="D6" s="148"/>
      <c r="E6" s="161"/>
      <c r="F6" s="162"/>
      <c r="G6" s="162"/>
      <c r="H6" s="162"/>
      <c r="I6" s="162"/>
      <c r="J6" s="163"/>
      <c r="K6" s="53"/>
      <c r="L6" s="33"/>
    </row>
    <row r="7" spans="1:21" s="4" customFormat="1" ht="13.8">
      <c r="A7" s="164" t="s">
        <v>17</v>
      </c>
      <c r="B7" s="165"/>
      <c r="C7" s="165"/>
      <c r="D7" s="42"/>
      <c r="E7" s="42"/>
      <c r="F7" s="42"/>
      <c r="G7" s="42"/>
      <c r="H7" s="42"/>
      <c r="I7" s="42"/>
      <c r="J7" s="42"/>
      <c r="K7" s="18"/>
      <c r="L7" s="19"/>
      <c r="N7" s="5"/>
    </row>
    <row r="8" spans="1:21" s="35" customFormat="1" ht="16.5" customHeight="1">
      <c r="A8" s="126" t="s">
        <v>0</v>
      </c>
      <c r="B8" s="127"/>
      <c r="C8" s="127"/>
      <c r="D8" s="136" t="s">
        <v>157</v>
      </c>
      <c r="E8" s="136"/>
      <c r="F8" s="136"/>
      <c r="G8" s="136"/>
      <c r="H8" s="136"/>
      <c r="I8" s="136"/>
      <c r="J8" s="136"/>
      <c r="K8" s="36"/>
      <c r="L8" s="37"/>
      <c r="N8" s="38"/>
    </row>
    <row r="9" spans="1:21" s="35" customFormat="1" ht="16.5" customHeight="1">
      <c r="A9" s="126" t="s">
        <v>1</v>
      </c>
      <c r="B9" s="127"/>
      <c r="C9" s="127"/>
      <c r="D9" s="136" t="s">
        <v>158</v>
      </c>
      <c r="E9" s="136"/>
      <c r="F9" s="136"/>
      <c r="G9" s="136"/>
      <c r="H9" s="136"/>
      <c r="I9" s="136"/>
      <c r="J9" s="136"/>
      <c r="K9" s="36"/>
      <c r="L9" s="37"/>
      <c r="N9" s="38"/>
    </row>
    <row r="10" spans="1:21" s="35" customFormat="1" ht="16.5" customHeight="1">
      <c r="A10" s="126" t="s">
        <v>2</v>
      </c>
      <c r="B10" s="127"/>
      <c r="C10" s="127"/>
      <c r="D10" s="136">
        <v>976332336</v>
      </c>
      <c r="E10" s="136"/>
      <c r="F10" s="136"/>
      <c r="G10" s="136"/>
      <c r="H10" s="136"/>
      <c r="I10" s="136"/>
      <c r="J10" s="136"/>
      <c r="K10" s="36"/>
      <c r="L10" s="37"/>
      <c r="N10" s="38"/>
    </row>
    <row r="11" spans="1:21" s="35" customFormat="1" ht="16.5" customHeight="1">
      <c r="A11" s="126" t="s">
        <v>3</v>
      </c>
      <c r="B11" s="127"/>
      <c r="C11" s="127"/>
      <c r="D11" s="136" t="s">
        <v>159</v>
      </c>
      <c r="E11" s="136"/>
      <c r="F11" s="136"/>
      <c r="G11" s="136"/>
      <c r="H11" s="136"/>
      <c r="I11" s="136"/>
      <c r="J11" s="136"/>
      <c r="K11" s="36"/>
      <c r="L11" s="37"/>
      <c r="N11" s="38"/>
    </row>
    <row r="12" spans="1:21" ht="28.5" customHeight="1" thickBot="1">
      <c r="A12" s="34"/>
      <c r="B12" s="7"/>
      <c r="C12" s="7"/>
      <c r="D12" s="7"/>
      <c r="E12" s="7"/>
      <c r="F12" s="7"/>
      <c r="G12" s="7"/>
      <c r="H12" s="7"/>
      <c r="I12" s="7"/>
      <c r="J12" s="55"/>
      <c r="K12" s="55" t="s">
        <v>25</v>
      </c>
      <c r="L12" s="56">
        <v>44830</v>
      </c>
    </row>
    <row r="13" spans="1:21" ht="40.200000000000003" customHeight="1" thickBot="1">
      <c r="A13" s="40" t="s">
        <v>10</v>
      </c>
      <c r="B13" s="41" t="s">
        <v>4</v>
      </c>
      <c r="C13" s="41" t="s">
        <v>5</v>
      </c>
      <c r="D13" s="41"/>
      <c r="E13" s="137" t="s">
        <v>6</v>
      </c>
      <c r="F13" s="137"/>
      <c r="G13" s="137"/>
      <c r="H13" s="137"/>
      <c r="I13" s="137"/>
      <c r="J13" s="137"/>
      <c r="K13" s="43" t="s">
        <v>16</v>
      </c>
      <c r="L13" s="44" t="s">
        <v>15</v>
      </c>
      <c r="N13" s="132"/>
      <c r="O13" s="132"/>
      <c r="P13" s="132"/>
      <c r="Q13" s="6"/>
      <c r="R13" s="7"/>
      <c r="S13" s="7"/>
      <c r="T13" s="7"/>
      <c r="U13" s="7"/>
    </row>
    <row r="14" spans="1:21" ht="27" customHeight="1">
      <c r="A14" s="170" t="s">
        <v>33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2"/>
      <c r="N14" s="8"/>
      <c r="O14" s="101">
        <f>'[9]GG Y UTLIDAD'!$G$28</f>
        <v>0.50377574000000003</v>
      </c>
      <c r="P14" s="8"/>
      <c r="Q14" s="6"/>
      <c r="R14" s="7"/>
      <c r="S14" s="7"/>
      <c r="T14" s="7"/>
      <c r="U14" s="7"/>
    </row>
    <row r="15" spans="1:21" s="9" customFormat="1" ht="30" customHeight="1">
      <c r="A15" s="58">
        <v>1</v>
      </c>
      <c r="B15" s="59"/>
      <c r="C15" s="60"/>
      <c r="D15" s="61"/>
      <c r="E15" s="138" t="s">
        <v>34</v>
      </c>
      <c r="F15" s="138"/>
      <c r="G15" s="138"/>
      <c r="H15" s="138"/>
      <c r="I15" s="138"/>
      <c r="J15" s="138"/>
      <c r="K15" s="62"/>
      <c r="L15" s="63" t="str">
        <f>IF(AND(C15="",D15=""),"",IF(D15="",K15*C15,C15*D15*K15))</f>
        <v/>
      </c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65">
        <v>1.01</v>
      </c>
      <c r="B16" s="66"/>
      <c r="C16" s="67"/>
      <c r="D16" s="68"/>
      <c r="E16" s="133" t="s">
        <v>35</v>
      </c>
      <c r="F16" s="133"/>
      <c r="G16" s="133"/>
      <c r="H16" s="133"/>
      <c r="I16" s="133"/>
      <c r="J16" s="133"/>
      <c r="K16" s="69"/>
      <c r="L16" s="70" t="str">
        <f>IF(AND(C16="",D16=""),"",IF(D16="",K16*C16,C16*D16*K16))</f>
        <v/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64" t="s">
        <v>36</v>
      </c>
      <c r="B17" s="46" t="s">
        <v>94</v>
      </c>
      <c r="C17" s="84">
        <v>1</v>
      </c>
      <c r="D17" s="57"/>
      <c r="E17" s="117" t="s">
        <v>42</v>
      </c>
      <c r="F17" s="118" t="s">
        <v>42</v>
      </c>
      <c r="G17" s="118" t="s">
        <v>42</v>
      </c>
      <c r="H17" s="118" t="s">
        <v>42</v>
      </c>
      <c r="I17" s="118" t="s">
        <v>42</v>
      </c>
      <c r="J17" s="119" t="s">
        <v>42</v>
      </c>
      <c r="K17" s="48">
        <f>'[10] APU PARTIDAS'!$K$8+N17</f>
        <v>4210.5720719999999</v>
      </c>
      <c r="L17" s="48">
        <f>+K17*C17</f>
        <v>4210.5720719999999</v>
      </c>
      <c r="N17" s="9">
        <f>O17*P17</f>
        <v>1410.5720720000002</v>
      </c>
      <c r="O17" s="102">
        <f>[10]PRESUPUESTO!$F$8</f>
        <v>2800</v>
      </c>
      <c r="P17" s="103">
        <f>'[9]GG Y UTLIDAD'!$G$28</f>
        <v>0.50377574000000003</v>
      </c>
      <c r="Q17" s="12"/>
      <c r="R17" s="13"/>
      <c r="S17" s="13"/>
      <c r="T17" s="13"/>
      <c r="U17" s="13"/>
    </row>
    <row r="18" spans="1:21" s="9" customFormat="1" ht="30" customHeight="1">
      <c r="A18" s="64" t="s">
        <v>37</v>
      </c>
      <c r="B18" s="46" t="s">
        <v>95</v>
      </c>
      <c r="C18" s="84">
        <v>1</v>
      </c>
      <c r="D18" s="57"/>
      <c r="E18" s="117" t="s">
        <v>43</v>
      </c>
      <c r="F18" s="118" t="s">
        <v>43</v>
      </c>
      <c r="G18" s="118" t="s">
        <v>43</v>
      </c>
      <c r="H18" s="118" t="s">
        <v>43</v>
      </c>
      <c r="I18" s="118" t="s">
        <v>43</v>
      </c>
      <c r="J18" s="119" t="s">
        <v>43</v>
      </c>
      <c r="K18" s="48">
        <f>'[10] APU PARTIDAS'!$K$13+N18</f>
        <v>75188.786984962237</v>
      </c>
      <c r="L18" s="49">
        <f>+K18*C18</f>
        <v>75188.786984962237</v>
      </c>
      <c r="N18" s="9">
        <f>O18*P18</f>
        <v>25188.786994962244</v>
      </c>
      <c r="O18" s="102">
        <f>[10]PRESUPUESTO!$F$9</f>
        <v>49999.999989999997</v>
      </c>
      <c r="P18" s="103">
        <f>'[9]GG Y UTLIDAD'!$G$28</f>
        <v>0.50377574000000003</v>
      </c>
      <c r="Q18" s="12"/>
      <c r="R18" s="13"/>
      <c r="S18" s="13"/>
      <c r="T18" s="13"/>
      <c r="U18" s="13"/>
    </row>
    <row r="19" spans="1:21" s="9" customFormat="1" ht="30" customHeight="1">
      <c r="A19" s="64" t="s">
        <v>38</v>
      </c>
      <c r="B19" s="46" t="s">
        <v>96</v>
      </c>
      <c r="C19" s="100">
        <v>1</v>
      </c>
      <c r="D19" s="57"/>
      <c r="E19" s="117" t="s">
        <v>44</v>
      </c>
      <c r="F19" s="118" t="s">
        <v>44</v>
      </c>
      <c r="G19" s="118" t="s">
        <v>44</v>
      </c>
      <c r="H19" s="118" t="s">
        <v>44</v>
      </c>
      <c r="I19" s="118" t="s">
        <v>44</v>
      </c>
      <c r="J19" s="119" t="s">
        <v>44</v>
      </c>
      <c r="K19" s="48">
        <f>'[10] APU PARTIDAS'!$K$24+N19</f>
        <v>131016.46134750001</v>
      </c>
      <c r="L19" s="49">
        <f>+K19*C19</f>
        <v>131016.46134750001</v>
      </c>
      <c r="N19" s="9">
        <f t="shared" ref="N19:N81" si="0">O19*P19</f>
        <v>43891.461347500001</v>
      </c>
      <c r="O19" s="102">
        <f>[10]PRESUPUESTO!$F$10</f>
        <v>87125</v>
      </c>
      <c r="P19" s="103">
        <f>'[9]GG Y UTLIDAD'!$G$28</f>
        <v>0.50377574000000003</v>
      </c>
      <c r="Q19" s="12"/>
      <c r="R19" s="13"/>
      <c r="S19" s="13"/>
      <c r="T19" s="13"/>
      <c r="U19" s="13"/>
    </row>
    <row r="20" spans="1:21" s="9" customFormat="1" ht="30" customHeight="1">
      <c r="A20" s="65">
        <v>1.02</v>
      </c>
      <c r="B20" s="66"/>
      <c r="C20" s="67"/>
      <c r="D20" s="89"/>
      <c r="E20" s="123" t="s">
        <v>41</v>
      </c>
      <c r="F20" s="124"/>
      <c r="G20" s="124"/>
      <c r="H20" s="124"/>
      <c r="I20" s="124"/>
      <c r="J20" s="125"/>
      <c r="K20" s="69"/>
      <c r="L20" s="70" t="str">
        <f t="shared" ref="L20:L35" si="1">IF(AND(C20="",D20=""),"",IF(D20="",K20*C20,C20*D20*K20))</f>
        <v/>
      </c>
      <c r="O20" s="102"/>
      <c r="P20" s="103"/>
      <c r="Q20" s="12"/>
      <c r="R20" s="13"/>
      <c r="S20" s="13"/>
      <c r="T20" s="13"/>
      <c r="U20" s="13"/>
    </row>
    <row r="21" spans="1:21" s="9" customFormat="1" ht="30" customHeight="1">
      <c r="A21" s="64" t="s">
        <v>39</v>
      </c>
      <c r="B21" s="46" t="s">
        <v>95</v>
      </c>
      <c r="C21" s="84">
        <v>1</v>
      </c>
      <c r="D21" s="57"/>
      <c r="E21" s="117" t="s">
        <v>45</v>
      </c>
      <c r="F21" s="118" t="s">
        <v>45</v>
      </c>
      <c r="G21" s="118" t="s">
        <v>45</v>
      </c>
      <c r="H21" s="118" t="s">
        <v>45</v>
      </c>
      <c r="I21" s="118" t="s">
        <v>45</v>
      </c>
      <c r="J21" s="119" t="s">
        <v>45</v>
      </c>
      <c r="K21" s="48">
        <f>'[10] APU PARTIDAS'!$K$30+N21</f>
        <v>108271.85328000001</v>
      </c>
      <c r="L21" s="48">
        <f>+K21*C21</f>
        <v>108271.85328000001</v>
      </c>
      <c r="N21" s="9">
        <f t="shared" si="0"/>
        <v>36271.853280000003</v>
      </c>
      <c r="O21" s="102">
        <f>[10]PRESUPUESTO!$F$12</f>
        <v>72000</v>
      </c>
      <c r="P21" s="103">
        <f>'[9]GG Y UTLIDAD'!$G$28</f>
        <v>0.50377574000000003</v>
      </c>
      <c r="Q21" s="12"/>
      <c r="R21" s="13"/>
      <c r="S21" s="13"/>
      <c r="T21" s="13"/>
      <c r="U21" s="13"/>
    </row>
    <row r="22" spans="1:21" s="9" customFormat="1" ht="30" customHeight="1">
      <c r="A22" s="64" t="s">
        <v>40</v>
      </c>
      <c r="B22" s="46" t="s">
        <v>96</v>
      </c>
      <c r="C22" s="100">
        <v>1</v>
      </c>
      <c r="D22" s="57"/>
      <c r="E22" s="117" t="s">
        <v>46</v>
      </c>
      <c r="F22" s="118" t="s">
        <v>46</v>
      </c>
      <c r="G22" s="118" t="s">
        <v>46</v>
      </c>
      <c r="H22" s="118" t="s">
        <v>46</v>
      </c>
      <c r="I22" s="118" t="s">
        <v>46</v>
      </c>
      <c r="J22" s="119" t="s">
        <v>46</v>
      </c>
      <c r="K22" s="48">
        <f>'[10] APU PARTIDAS'!$K$36+N22</f>
        <v>64662.356820000001</v>
      </c>
      <c r="L22" s="48">
        <f>+K22*C22</f>
        <v>64662.356820000001</v>
      </c>
      <c r="N22" s="9">
        <f t="shared" si="0"/>
        <v>21662.356820000001</v>
      </c>
      <c r="O22" s="102">
        <f>[10]PRESUPUESTO!$F$13</f>
        <v>43000</v>
      </c>
      <c r="P22" s="103">
        <f>'[9]GG Y UTLIDAD'!$G$28</f>
        <v>0.50377574000000003</v>
      </c>
      <c r="Q22" s="12"/>
      <c r="R22" s="13"/>
      <c r="S22" s="13"/>
      <c r="T22" s="13"/>
      <c r="U22" s="13"/>
    </row>
    <row r="23" spans="1:21" s="9" customFormat="1" ht="30" customHeight="1">
      <c r="A23" s="65">
        <v>1.03</v>
      </c>
      <c r="B23" s="66"/>
      <c r="C23" s="67"/>
      <c r="D23" s="89"/>
      <c r="E23" s="123" t="s">
        <v>47</v>
      </c>
      <c r="F23" s="124"/>
      <c r="G23" s="124"/>
      <c r="H23" s="124"/>
      <c r="I23" s="124"/>
      <c r="J23" s="125"/>
      <c r="K23" s="69"/>
      <c r="L23" s="69" t="str">
        <f t="shared" si="1"/>
        <v/>
      </c>
      <c r="O23" s="102"/>
      <c r="P23" s="103"/>
      <c r="Q23" s="12"/>
      <c r="R23" s="13"/>
      <c r="S23" s="13"/>
      <c r="T23" s="13"/>
      <c r="U23" s="13"/>
    </row>
    <row r="24" spans="1:21" s="9" customFormat="1" ht="30" customHeight="1">
      <c r="A24" s="76" t="s">
        <v>48</v>
      </c>
      <c r="B24" s="77"/>
      <c r="C24" s="78"/>
      <c r="D24" s="90"/>
      <c r="E24" s="120" t="s">
        <v>49</v>
      </c>
      <c r="F24" s="121"/>
      <c r="G24" s="121"/>
      <c r="H24" s="121"/>
      <c r="I24" s="121"/>
      <c r="J24" s="122"/>
      <c r="K24" s="79"/>
      <c r="L24" s="79" t="str">
        <f t="shared" si="1"/>
        <v/>
      </c>
      <c r="O24" s="102"/>
      <c r="P24" s="103"/>
      <c r="Q24" s="12"/>
      <c r="R24" s="13"/>
      <c r="S24" s="13"/>
      <c r="T24" s="13"/>
      <c r="U24" s="13"/>
    </row>
    <row r="25" spans="1:21" s="9" customFormat="1" ht="30" customHeight="1">
      <c r="A25" s="71" t="s">
        <v>50</v>
      </c>
      <c r="B25" s="46" t="s">
        <v>97</v>
      </c>
      <c r="C25" s="84">
        <v>1407</v>
      </c>
      <c r="D25" s="57"/>
      <c r="E25" s="117" t="s">
        <v>51</v>
      </c>
      <c r="F25" s="118" t="s">
        <v>51</v>
      </c>
      <c r="G25" s="118" t="s">
        <v>51</v>
      </c>
      <c r="H25" s="118" t="s">
        <v>51</v>
      </c>
      <c r="I25" s="118" t="s">
        <v>51</v>
      </c>
      <c r="J25" s="119" t="s">
        <v>51</v>
      </c>
      <c r="K25" s="48">
        <f>'[10] APU PARTIDAS'!$K$43+N25</f>
        <v>20.515059406484738</v>
      </c>
      <c r="L25" s="48">
        <f>+K25*C25</f>
        <v>28864.688584924028</v>
      </c>
      <c r="N25" s="9">
        <f t="shared" si="0"/>
        <v>6.8726931541306886</v>
      </c>
      <c r="O25" s="102">
        <f>[10]PRESUPUESTO!$F$16</f>
        <v>13.64236625235405</v>
      </c>
      <c r="P25" s="103">
        <f>'[9]GG Y UTLIDAD'!$G$28</f>
        <v>0.50377574000000003</v>
      </c>
      <c r="Q25" s="12"/>
      <c r="R25" s="13"/>
      <c r="S25" s="13"/>
      <c r="T25" s="13"/>
      <c r="U25" s="13"/>
    </row>
    <row r="26" spans="1:21" s="9" customFormat="1" ht="30" customHeight="1">
      <c r="A26" s="71" t="s">
        <v>146</v>
      </c>
      <c r="B26" s="46" t="s">
        <v>98</v>
      </c>
      <c r="C26" s="47">
        <v>4.6900000000000004</v>
      </c>
      <c r="D26" s="57"/>
      <c r="E26" s="117" t="s">
        <v>47</v>
      </c>
      <c r="F26" s="118" t="s">
        <v>47</v>
      </c>
      <c r="G26" s="118" t="s">
        <v>47</v>
      </c>
      <c r="H26" s="118" t="s">
        <v>47</v>
      </c>
      <c r="I26" s="118" t="s">
        <v>47</v>
      </c>
      <c r="J26" s="119" t="s">
        <v>47</v>
      </c>
      <c r="K26" s="48">
        <f>'[10] APU PARTIDAS'!$K$56+N26</f>
        <v>63667.634753417355</v>
      </c>
      <c r="L26" s="48">
        <f t="shared" ref="L26" si="2">+K26*C26</f>
        <v>298601.20699352742</v>
      </c>
      <c r="N26" s="9">
        <f t="shared" si="0"/>
        <v>21329.117739293059</v>
      </c>
      <c r="O26" s="102">
        <f>[10]PRESUPUESTO!$F$17</f>
        <v>42338.517014124292</v>
      </c>
      <c r="P26" s="103">
        <f>'[9]GG Y UTLIDAD'!$G$28</f>
        <v>0.50377574000000003</v>
      </c>
      <c r="Q26" s="12"/>
      <c r="R26" s="13"/>
      <c r="S26" s="13"/>
      <c r="T26" s="13"/>
      <c r="U26" s="13"/>
    </row>
    <row r="27" spans="1:21" s="9" customFormat="1" ht="30" customHeight="1">
      <c r="A27" s="76" t="s">
        <v>52</v>
      </c>
      <c r="B27" s="77"/>
      <c r="C27" s="78"/>
      <c r="D27" s="90"/>
      <c r="E27" s="120" t="s">
        <v>53</v>
      </c>
      <c r="F27" s="121"/>
      <c r="G27" s="121"/>
      <c r="H27" s="121"/>
      <c r="I27" s="121"/>
      <c r="J27" s="122"/>
      <c r="K27" s="79"/>
      <c r="L27" s="79" t="str">
        <f t="shared" si="1"/>
        <v/>
      </c>
      <c r="O27" s="102"/>
      <c r="P27" s="103"/>
      <c r="Q27" s="12"/>
      <c r="R27" s="13"/>
      <c r="S27" s="13"/>
      <c r="T27" s="13"/>
      <c r="U27" s="13"/>
    </row>
    <row r="28" spans="1:21" s="9" customFormat="1" ht="30" customHeight="1">
      <c r="A28" s="71" t="s">
        <v>58</v>
      </c>
      <c r="B28" s="46" t="s">
        <v>99</v>
      </c>
      <c r="C28" s="47">
        <v>0.12</v>
      </c>
      <c r="D28" s="57"/>
      <c r="E28" s="117" t="s">
        <v>54</v>
      </c>
      <c r="F28" s="118" t="s">
        <v>54</v>
      </c>
      <c r="G28" s="118" t="s">
        <v>54</v>
      </c>
      <c r="H28" s="118" t="s">
        <v>54</v>
      </c>
      <c r="I28" s="118" t="s">
        <v>54</v>
      </c>
      <c r="J28" s="119" t="s">
        <v>54</v>
      </c>
      <c r="K28" s="48">
        <f>'[10] APU PARTIDAS'!$K$76+N28</f>
        <v>4184.5687207333822</v>
      </c>
      <c r="L28" s="48">
        <f t="shared" ref="L28:L31" si="3">+K28*C28</f>
        <v>502.14824648800584</v>
      </c>
      <c r="N28" s="9">
        <f t="shared" si="0"/>
        <v>1401.8607614113478</v>
      </c>
      <c r="O28" s="102">
        <f>[10]PRESUPUESTO!$F$19</f>
        <v>2782.7079593220342</v>
      </c>
      <c r="P28" s="103">
        <f>'[9]GG Y UTLIDAD'!$G$28</f>
        <v>0.50377574000000003</v>
      </c>
      <c r="Q28" s="12"/>
      <c r="R28" s="13"/>
      <c r="S28" s="13"/>
      <c r="T28" s="13"/>
      <c r="U28" s="13"/>
    </row>
    <row r="29" spans="1:21" s="9" customFormat="1" ht="30" customHeight="1">
      <c r="A29" s="71" t="s">
        <v>147</v>
      </c>
      <c r="B29" s="46" t="s">
        <v>100</v>
      </c>
      <c r="C29" s="84">
        <v>8.4</v>
      </c>
      <c r="D29" s="57"/>
      <c r="E29" s="117" t="s">
        <v>55</v>
      </c>
      <c r="F29" s="118" t="s">
        <v>55</v>
      </c>
      <c r="G29" s="118" t="s">
        <v>55</v>
      </c>
      <c r="H29" s="118" t="s">
        <v>55</v>
      </c>
      <c r="I29" s="118" t="s">
        <v>55</v>
      </c>
      <c r="J29" s="119" t="s">
        <v>55</v>
      </c>
      <c r="K29" s="48">
        <f>'[10] APU PARTIDAS'!$K$92+N29</f>
        <v>2589.8486000631892</v>
      </c>
      <c r="L29" s="48">
        <f t="shared" si="3"/>
        <v>21754.728240530789</v>
      </c>
      <c r="N29" s="9">
        <f t="shared" si="0"/>
        <v>867.61799667335845</v>
      </c>
      <c r="O29" s="102">
        <f>[10]PRESUPUESTO!$F$20</f>
        <v>1722.2306033898305</v>
      </c>
      <c r="P29" s="103">
        <f>'[9]GG Y UTLIDAD'!$G$28</f>
        <v>0.50377574000000003</v>
      </c>
      <c r="Q29" s="12"/>
      <c r="R29" s="13"/>
      <c r="S29" s="13"/>
      <c r="T29" s="13"/>
      <c r="U29" s="13"/>
    </row>
    <row r="30" spans="1:21" s="9" customFormat="1" ht="30" customHeight="1">
      <c r="A30" s="71" t="s">
        <v>148</v>
      </c>
      <c r="B30" s="46" t="s">
        <v>100</v>
      </c>
      <c r="C30" s="84">
        <v>7.4</v>
      </c>
      <c r="D30" s="57"/>
      <c r="E30" s="117" t="s">
        <v>56</v>
      </c>
      <c r="F30" s="118" t="s">
        <v>56</v>
      </c>
      <c r="G30" s="118" t="s">
        <v>56</v>
      </c>
      <c r="H30" s="118" t="s">
        <v>56</v>
      </c>
      <c r="I30" s="118" t="s">
        <v>56</v>
      </c>
      <c r="J30" s="119" t="s">
        <v>56</v>
      </c>
      <c r="K30" s="48">
        <f>'[10] APU PARTIDAS'!$K$113+N30</f>
        <v>2400.2036028365915</v>
      </c>
      <c r="L30" s="48">
        <f t="shared" si="3"/>
        <v>17761.506660990777</v>
      </c>
      <c r="N30" s="9">
        <f t="shared" si="0"/>
        <v>804.08555212472709</v>
      </c>
      <c r="O30" s="102">
        <f>[10]PRESUPUESTO!$F$21</f>
        <v>1596.1180507118645</v>
      </c>
      <c r="P30" s="103">
        <f>'[9]GG Y UTLIDAD'!$G$28</f>
        <v>0.50377574000000003</v>
      </c>
      <c r="Q30" s="12"/>
      <c r="R30" s="13"/>
      <c r="S30" s="13"/>
      <c r="T30" s="13"/>
      <c r="U30" s="13"/>
    </row>
    <row r="31" spans="1:21" s="9" customFormat="1" ht="30" customHeight="1">
      <c r="A31" s="71" t="s">
        <v>149</v>
      </c>
      <c r="B31" s="46" t="s">
        <v>94</v>
      </c>
      <c r="C31" s="84">
        <v>1</v>
      </c>
      <c r="D31" s="57"/>
      <c r="E31" s="117" t="s">
        <v>57</v>
      </c>
      <c r="F31" s="118" t="s">
        <v>57</v>
      </c>
      <c r="G31" s="118" t="s">
        <v>57</v>
      </c>
      <c r="H31" s="118" t="s">
        <v>57</v>
      </c>
      <c r="I31" s="118" t="s">
        <v>57</v>
      </c>
      <c r="J31" s="119" t="s">
        <v>57</v>
      </c>
      <c r="K31" s="48">
        <f>'[10] APU PARTIDAS'!$K$134+N31</f>
        <v>557.14855701681074</v>
      </c>
      <c r="L31" s="48">
        <f t="shared" si="3"/>
        <v>557.14855701681074</v>
      </c>
      <c r="N31" s="9">
        <f t="shared" si="0"/>
        <v>186.64879285861869</v>
      </c>
      <c r="O31" s="102">
        <f>[10]PRESUPUESTO!$F$22</f>
        <v>370.49976415819208</v>
      </c>
      <c r="P31" s="103">
        <f>'[9]GG Y UTLIDAD'!$G$28</f>
        <v>0.50377574000000003</v>
      </c>
      <c r="Q31" s="12"/>
      <c r="R31" s="13"/>
      <c r="S31" s="13"/>
      <c r="T31" s="13"/>
      <c r="U31" s="13"/>
    </row>
    <row r="32" spans="1:21" s="9" customFormat="1" ht="30" customHeight="1">
      <c r="A32" s="76" t="s">
        <v>60</v>
      </c>
      <c r="B32" s="77"/>
      <c r="C32" s="78"/>
      <c r="D32" s="90"/>
      <c r="E32" s="120" t="s">
        <v>59</v>
      </c>
      <c r="F32" s="121"/>
      <c r="G32" s="121"/>
      <c r="H32" s="121"/>
      <c r="I32" s="121"/>
      <c r="J32" s="122"/>
      <c r="K32" s="79"/>
      <c r="L32" s="79" t="str">
        <f t="shared" si="1"/>
        <v/>
      </c>
      <c r="O32" s="102"/>
      <c r="P32" s="103"/>
      <c r="Q32" s="12"/>
      <c r="R32" s="13"/>
      <c r="S32" s="13"/>
      <c r="T32" s="13"/>
      <c r="U32" s="13"/>
    </row>
    <row r="33" spans="1:21" s="9" customFormat="1" ht="30" customHeight="1">
      <c r="A33" s="71" t="s">
        <v>150</v>
      </c>
      <c r="B33" s="46" t="s">
        <v>99</v>
      </c>
      <c r="C33" s="47">
        <v>3.54</v>
      </c>
      <c r="D33" s="57"/>
      <c r="E33" s="117" t="s">
        <v>61</v>
      </c>
      <c r="F33" s="118" t="s">
        <v>61</v>
      </c>
      <c r="G33" s="118" t="s">
        <v>61</v>
      </c>
      <c r="H33" s="118" t="s">
        <v>61</v>
      </c>
      <c r="I33" s="118" t="s">
        <v>61</v>
      </c>
      <c r="J33" s="119" t="s">
        <v>61</v>
      </c>
      <c r="K33" s="48">
        <f>'[10] APU PARTIDAS'!$K$157+N33</f>
        <v>813.88637832313452</v>
      </c>
      <c r="L33" s="48">
        <f t="shared" ref="L33:L34" si="4">+K33*C33</f>
        <v>2881.1577792638964</v>
      </c>
      <c r="N33" s="9">
        <f t="shared" si="0"/>
        <v>272.65781832313445</v>
      </c>
      <c r="O33" s="102">
        <f>[10]PRESUPUESTO!$F$24</f>
        <v>541.22856000000002</v>
      </c>
      <c r="P33" s="103">
        <f>'[9]GG Y UTLIDAD'!$G$28</f>
        <v>0.50377574000000003</v>
      </c>
      <c r="Q33" s="12"/>
      <c r="R33" s="13"/>
      <c r="S33" s="13"/>
      <c r="T33" s="13"/>
      <c r="U33" s="13"/>
    </row>
    <row r="34" spans="1:21" s="9" customFormat="1" ht="30" customHeight="1">
      <c r="A34" s="71" t="s">
        <v>151</v>
      </c>
      <c r="B34" s="46" t="s">
        <v>97</v>
      </c>
      <c r="C34" s="47">
        <v>27.8</v>
      </c>
      <c r="D34" s="57"/>
      <c r="E34" s="117" t="s">
        <v>62</v>
      </c>
      <c r="F34" s="118" t="s">
        <v>62</v>
      </c>
      <c r="G34" s="118" t="s">
        <v>62</v>
      </c>
      <c r="H34" s="118" t="s">
        <v>62</v>
      </c>
      <c r="I34" s="118" t="s">
        <v>62</v>
      </c>
      <c r="J34" s="119" t="s">
        <v>62</v>
      </c>
      <c r="K34" s="48">
        <f>'[10] APU PARTIDAS'!$K$177+N34</f>
        <v>136.86053488000402</v>
      </c>
      <c r="L34" s="48">
        <f t="shared" si="4"/>
        <v>3804.7228696641118</v>
      </c>
      <c r="N34" s="9">
        <f t="shared" si="0"/>
        <v>45.849268213337339</v>
      </c>
      <c r="O34" s="102">
        <f>[10]PRESUPUESTO!$F$25</f>
        <v>91.011266666666671</v>
      </c>
      <c r="P34" s="103">
        <f>'[9]GG Y UTLIDAD'!$G$28</f>
        <v>0.50377574000000003</v>
      </c>
      <c r="Q34" s="12"/>
      <c r="R34" s="13"/>
      <c r="S34" s="13"/>
      <c r="T34" s="13"/>
      <c r="U34" s="13"/>
    </row>
    <row r="35" spans="1:21" s="9" customFormat="1" ht="30" customHeight="1">
      <c r="A35" s="65">
        <v>1.04</v>
      </c>
      <c r="B35" s="72"/>
      <c r="C35" s="73"/>
      <c r="D35" s="91"/>
      <c r="E35" s="123" t="s">
        <v>63</v>
      </c>
      <c r="F35" s="124" t="s">
        <v>63</v>
      </c>
      <c r="G35" s="124" t="s">
        <v>63</v>
      </c>
      <c r="H35" s="124" t="s">
        <v>63</v>
      </c>
      <c r="I35" s="124" t="s">
        <v>63</v>
      </c>
      <c r="J35" s="125" t="s">
        <v>63</v>
      </c>
      <c r="K35" s="74"/>
      <c r="L35" s="74" t="str">
        <f t="shared" si="1"/>
        <v/>
      </c>
      <c r="O35" s="102"/>
      <c r="P35" s="103"/>
      <c r="Q35" s="12"/>
      <c r="R35" s="13"/>
      <c r="S35" s="13"/>
      <c r="T35" s="13"/>
      <c r="U35" s="13"/>
    </row>
    <row r="36" spans="1:21" s="9" customFormat="1" ht="30" customHeight="1">
      <c r="A36" s="76" t="s">
        <v>102</v>
      </c>
      <c r="B36" s="77"/>
      <c r="C36" s="78"/>
      <c r="D36" s="90"/>
      <c r="E36" s="120" t="s">
        <v>64</v>
      </c>
      <c r="F36" s="121" t="s">
        <v>64</v>
      </c>
      <c r="G36" s="121" t="s">
        <v>64</v>
      </c>
      <c r="H36" s="121" t="s">
        <v>64</v>
      </c>
      <c r="I36" s="121" t="s">
        <v>64</v>
      </c>
      <c r="J36" s="122" t="s">
        <v>64</v>
      </c>
      <c r="K36" s="79"/>
      <c r="L36" s="79" t="str">
        <f>IF(AND(C36="",D36=""),"",IF(D36="",K36*C36,C36*D36*K36))</f>
        <v/>
      </c>
      <c r="O36" s="102"/>
      <c r="P36" s="103"/>
      <c r="Q36" s="12"/>
      <c r="R36" s="13"/>
      <c r="S36" s="13"/>
      <c r="T36" s="13"/>
      <c r="U36" s="13"/>
    </row>
    <row r="37" spans="1:21" s="9" customFormat="1" ht="30" customHeight="1">
      <c r="A37" s="71" t="s">
        <v>103</v>
      </c>
      <c r="B37" s="46" t="s">
        <v>97</v>
      </c>
      <c r="C37" s="84">
        <v>1947</v>
      </c>
      <c r="D37" s="57"/>
      <c r="E37" s="117" t="s">
        <v>65</v>
      </c>
      <c r="F37" s="118" t="s">
        <v>65</v>
      </c>
      <c r="G37" s="118" t="s">
        <v>65</v>
      </c>
      <c r="H37" s="118" t="s">
        <v>65</v>
      </c>
      <c r="I37" s="118" t="s">
        <v>65</v>
      </c>
      <c r="J37" s="119" t="s">
        <v>65</v>
      </c>
      <c r="K37" s="48">
        <f>'[10] APU PARTIDAS'!$K$196+N37</f>
        <v>7.9464709495428094</v>
      </c>
      <c r="L37" s="48">
        <f t="shared" ref="L37:L44" si="5">+K37*C37</f>
        <v>15471.77893875985</v>
      </c>
      <c r="N37" s="9">
        <f t="shared" si="0"/>
        <v>2.6621251936106054</v>
      </c>
      <c r="O37" s="102">
        <f>[10]PRESUPUESTO!$F$28</f>
        <v>5.284345755932204</v>
      </c>
      <c r="P37" s="103">
        <f>'[9]GG Y UTLIDAD'!$G$28</f>
        <v>0.50377574000000003</v>
      </c>
      <c r="Q37" s="12"/>
      <c r="R37" s="13"/>
      <c r="S37" s="13"/>
      <c r="T37" s="13"/>
      <c r="U37" s="13"/>
    </row>
    <row r="38" spans="1:21" s="9" customFormat="1" ht="30" customHeight="1">
      <c r="A38" s="71" t="s">
        <v>104</v>
      </c>
      <c r="B38" s="46" t="s">
        <v>99</v>
      </c>
      <c r="C38" s="47">
        <v>613.78</v>
      </c>
      <c r="D38" s="57"/>
      <c r="E38" s="117" t="s">
        <v>66</v>
      </c>
      <c r="F38" s="118" t="s">
        <v>66</v>
      </c>
      <c r="G38" s="118" t="s">
        <v>66</v>
      </c>
      <c r="H38" s="118" t="s">
        <v>66</v>
      </c>
      <c r="I38" s="118" t="s">
        <v>66</v>
      </c>
      <c r="J38" s="119" t="s">
        <v>66</v>
      </c>
      <c r="K38" s="48">
        <f>'[10] APU PARTIDAS'!$K$209+N38</f>
        <v>10.5781492920266</v>
      </c>
      <c r="L38" s="48">
        <f t="shared" si="5"/>
        <v>6492.6564724600867</v>
      </c>
      <c r="N38" s="9">
        <f t="shared" si="0"/>
        <v>3.5437564562792967</v>
      </c>
      <c r="O38" s="102">
        <f>[10]PRESUPUESTO!$F$29</f>
        <v>7.0343928357473038</v>
      </c>
      <c r="P38" s="103">
        <f>'[9]GG Y UTLIDAD'!$G$28</f>
        <v>0.50377574000000003</v>
      </c>
      <c r="Q38" s="12"/>
      <c r="R38" s="13"/>
      <c r="S38" s="13"/>
      <c r="T38" s="13"/>
      <c r="U38" s="13"/>
    </row>
    <row r="39" spans="1:21" s="9" customFormat="1" ht="30" customHeight="1">
      <c r="A39" s="71" t="s">
        <v>105</v>
      </c>
      <c r="B39" s="46" t="s">
        <v>97</v>
      </c>
      <c r="C39" s="84">
        <v>2026.4679999999998</v>
      </c>
      <c r="D39" s="57"/>
      <c r="E39" s="117" t="s">
        <v>67</v>
      </c>
      <c r="F39" s="118" t="s">
        <v>67</v>
      </c>
      <c r="G39" s="118" t="s">
        <v>67</v>
      </c>
      <c r="H39" s="118" t="s">
        <v>67</v>
      </c>
      <c r="I39" s="118" t="s">
        <v>67</v>
      </c>
      <c r="J39" s="119" t="s">
        <v>67</v>
      </c>
      <c r="K39" s="48">
        <f>'[10] APU PARTIDAS'!$K$221+N39</f>
        <v>4.2782986588820275</v>
      </c>
      <c r="L39" s="48">
        <f t="shared" si="5"/>
        <v>8669.8353266673439</v>
      </c>
      <c r="N39" s="9">
        <f t="shared" si="0"/>
        <v>1.4332609680345694</v>
      </c>
      <c r="O39" s="102">
        <f>[10]PRESUPUESTO!$F$30</f>
        <v>2.8450376908474579</v>
      </c>
      <c r="P39" s="103">
        <f>'[9]GG Y UTLIDAD'!$G$28</f>
        <v>0.50377574000000003</v>
      </c>
      <c r="Q39" s="12"/>
      <c r="R39" s="13"/>
      <c r="S39" s="13"/>
      <c r="T39" s="13"/>
      <c r="U39" s="13"/>
    </row>
    <row r="40" spans="1:21" s="9" customFormat="1" ht="30" customHeight="1">
      <c r="A40" s="71" t="s">
        <v>106</v>
      </c>
      <c r="B40" s="46" t="s">
        <v>99</v>
      </c>
      <c r="C40" s="84">
        <v>823.96600000000001</v>
      </c>
      <c r="D40" s="57"/>
      <c r="E40" s="117" t="s">
        <v>68</v>
      </c>
      <c r="F40" s="118" t="s">
        <v>68</v>
      </c>
      <c r="G40" s="118" t="s">
        <v>68</v>
      </c>
      <c r="H40" s="118" t="s">
        <v>68</v>
      </c>
      <c r="I40" s="118" t="s">
        <v>68</v>
      </c>
      <c r="J40" s="119" t="s">
        <v>68</v>
      </c>
      <c r="K40" s="48">
        <f>'[10] APU PARTIDAS'!$K$234+N40</f>
        <v>45.150185695496461</v>
      </c>
      <c r="L40" s="48">
        <f t="shared" si="5"/>
        <v>37202.21790677544</v>
      </c>
      <c r="N40" s="9">
        <f t="shared" si="0"/>
        <v>15.125638487748276</v>
      </c>
      <c r="O40" s="102">
        <f>[10]PRESUPUESTO!$F$31</f>
        <v>30.024547207748185</v>
      </c>
      <c r="P40" s="103">
        <f>'[9]GG Y UTLIDAD'!$G$28</f>
        <v>0.50377574000000003</v>
      </c>
      <c r="Q40" s="12"/>
      <c r="R40" s="13"/>
      <c r="S40" s="13"/>
      <c r="T40" s="13"/>
      <c r="U40" s="13"/>
    </row>
    <row r="41" spans="1:21" s="9" customFormat="1" ht="30" customHeight="1">
      <c r="A41" s="71" t="s">
        <v>107</v>
      </c>
      <c r="B41" s="46" t="s">
        <v>99</v>
      </c>
      <c r="C41" s="47">
        <v>190.43999999999997</v>
      </c>
      <c r="D41" s="57"/>
      <c r="E41" s="117" t="s">
        <v>69</v>
      </c>
      <c r="F41" s="118" t="s">
        <v>69</v>
      </c>
      <c r="G41" s="118" t="s">
        <v>69</v>
      </c>
      <c r="H41" s="118" t="s">
        <v>69</v>
      </c>
      <c r="I41" s="118" t="s">
        <v>69</v>
      </c>
      <c r="J41" s="119" t="s">
        <v>69</v>
      </c>
      <c r="K41" s="48">
        <f>'[10] APU PARTIDAS'!$K$252+N41</f>
        <v>56.43773211937058</v>
      </c>
      <c r="L41" s="48">
        <f t="shared" si="5"/>
        <v>10748.001704812932</v>
      </c>
      <c r="N41" s="9">
        <f t="shared" si="0"/>
        <v>18.907048109685345</v>
      </c>
      <c r="O41" s="102">
        <f>[10]PRESUPUESTO!$F$32</f>
        <v>37.530684009685231</v>
      </c>
      <c r="P41" s="103">
        <f>'[9]GG Y UTLIDAD'!$G$28</f>
        <v>0.50377574000000003</v>
      </c>
      <c r="Q41" s="12"/>
      <c r="R41" s="13"/>
      <c r="S41" s="13"/>
      <c r="T41" s="13"/>
      <c r="U41" s="13"/>
    </row>
    <row r="42" spans="1:21" s="9" customFormat="1" ht="30" customHeight="1">
      <c r="A42" s="71" t="s">
        <v>108</v>
      </c>
      <c r="B42" s="46" t="s">
        <v>97</v>
      </c>
      <c r="C42" s="84">
        <v>555.17660000000001</v>
      </c>
      <c r="D42" s="57"/>
      <c r="E42" s="117" t="s">
        <v>70</v>
      </c>
      <c r="F42" s="118" t="s">
        <v>70</v>
      </c>
      <c r="G42" s="118" t="s">
        <v>70</v>
      </c>
      <c r="H42" s="118" t="s">
        <v>70</v>
      </c>
      <c r="I42" s="118" t="s">
        <v>70</v>
      </c>
      <c r="J42" s="119" t="s">
        <v>70</v>
      </c>
      <c r="K42" s="48">
        <f>'[10] APU PARTIDAS'!$K$270+N42</f>
        <v>25.643035027887699</v>
      </c>
      <c r="L42" s="48">
        <f t="shared" si="5"/>
        <v>14236.413000463597</v>
      </c>
      <c r="N42" s="9">
        <f t="shared" si="0"/>
        <v>8.5906020448368494</v>
      </c>
      <c r="O42" s="102">
        <f>[10]PRESUPUESTO!$F$33</f>
        <v>17.052432983050849</v>
      </c>
      <c r="P42" s="103">
        <f>'[9]GG Y UTLIDAD'!$G$28</f>
        <v>0.50377574000000003</v>
      </c>
      <c r="Q42" s="12"/>
      <c r="R42" s="13"/>
      <c r="S42" s="13"/>
      <c r="T42" s="13"/>
      <c r="U42" s="13"/>
    </row>
    <row r="43" spans="1:21" s="9" customFormat="1" ht="30" customHeight="1">
      <c r="A43" s="71" t="s">
        <v>109</v>
      </c>
      <c r="B43" s="46" t="s">
        <v>99</v>
      </c>
      <c r="C43" s="84">
        <v>506</v>
      </c>
      <c r="D43" s="57"/>
      <c r="E43" s="117" t="s">
        <v>71</v>
      </c>
      <c r="F43" s="118" t="s">
        <v>71</v>
      </c>
      <c r="G43" s="118" t="s">
        <v>71</v>
      </c>
      <c r="H43" s="118" t="s">
        <v>71</v>
      </c>
      <c r="I43" s="118" t="s">
        <v>71</v>
      </c>
      <c r="J43" s="119" t="s">
        <v>71</v>
      </c>
      <c r="K43" s="48">
        <f>'[10] APU PARTIDAS'!$K$286+N43</f>
        <v>132.633020268</v>
      </c>
      <c r="L43" s="48">
        <f t="shared" si="5"/>
        <v>67112.308255608004</v>
      </c>
      <c r="N43" s="9">
        <f t="shared" si="0"/>
        <v>44.433020268000007</v>
      </c>
      <c r="O43" s="102">
        <f>[10]PRESUPUESTO!$F$34</f>
        <v>88.2</v>
      </c>
      <c r="P43" s="103">
        <f>'[9]GG Y UTLIDAD'!$G$28</f>
        <v>0.50377574000000003</v>
      </c>
      <c r="Q43" s="12"/>
      <c r="R43" s="13"/>
      <c r="S43" s="13"/>
      <c r="T43" s="13"/>
      <c r="U43" s="13"/>
    </row>
    <row r="44" spans="1:21" s="9" customFormat="1" ht="30" customHeight="1">
      <c r="A44" s="71" t="s">
        <v>110</v>
      </c>
      <c r="B44" s="46" t="s">
        <v>99</v>
      </c>
      <c r="C44" s="47">
        <v>170.04000000000002</v>
      </c>
      <c r="D44" s="57"/>
      <c r="E44" s="117" t="s">
        <v>72</v>
      </c>
      <c r="F44" s="118" t="s">
        <v>72</v>
      </c>
      <c r="G44" s="118" t="s">
        <v>72</v>
      </c>
      <c r="H44" s="118" t="s">
        <v>72</v>
      </c>
      <c r="I44" s="118" t="s">
        <v>72</v>
      </c>
      <c r="J44" s="119" t="s">
        <v>72</v>
      </c>
      <c r="K44" s="48">
        <f>'[10] APU PARTIDAS'!$K$294+N44</f>
        <v>147.670777668</v>
      </c>
      <c r="L44" s="48">
        <f t="shared" si="5"/>
        <v>25109.939034666724</v>
      </c>
      <c r="N44" s="9">
        <f t="shared" si="0"/>
        <v>49.470777668000004</v>
      </c>
      <c r="O44" s="102">
        <f>[10]PRESUPUESTO!$F$35</f>
        <v>98.2</v>
      </c>
      <c r="P44" s="103">
        <f>'[9]GG Y UTLIDAD'!$G$28</f>
        <v>0.50377574000000003</v>
      </c>
      <c r="Q44" s="12"/>
      <c r="R44" s="13"/>
      <c r="S44" s="13"/>
      <c r="T44" s="13"/>
      <c r="U44" s="13"/>
    </row>
    <row r="45" spans="1:21" s="9" customFormat="1" ht="30" customHeight="1">
      <c r="A45" s="76" t="s">
        <v>111</v>
      </c>
      <c r="B45" s="77"/>
      <c r="C45" s="78"/>
      <c r="D45" s="90"/>
      <c r="E45" s="120" t="s">
        <v>73</v>
      </c>
      <c r="F45" s="121"/>
      <c r="G45" s="121"/>
      <c r="H45" s="121"/>
      <c r="I45" s="121"/>
      <c r="J45" s="122"/>
      <c r="K45" s="79"/>
      <c r="L45" s="79"/>
      <c r="O45" s="102"/>
      <c r="P45" s="103"/>
      <c r="Q45" s="12"/>
      <c r="R45" s="13"/>
      <c r="S45" s="13"/>
      <c r="T45" s="13"/>
      <c r="U45" s="13"/>
    </row>
    <row r="46" spans="1:21" s="9" customFormat="1" ht="30" customHeight="1">
      <c r="A46" s="71" t="s">
        <v>112</v>
      </c>
      <c r="B46" s="46" t="s">
        <v>97</v>
      </c>
      <c r="C46" s="84">
        <v>512</v>
      </c>
      <c r="D46" s="57"/>
      <c r="E46" s="117" t="s">
        <v>65</v>
      </c>
      <c r="F46" s="118" t="s">
        <v>65</v>
      </c>
      <c r="G46" s="118" t="s">
        <v>65</v>
      </c>
      <c r="H46" s="118" t="s">
        <v>65</v>
      </c>
      <c r="I46" s="118" t="s">
        <v>65</v>
      </c>
      <c r="J46" s="119" t="s">
        <v>65</v>
      </c>
      <c r="K46" s="48">
        <f>'[10] APU PARTIDAS'!$K$304+N46</f>
        <v>7.9464709495428094</v>
      </c>
      <c r="L46" s="48">
        <f t="shared" ref="L46:L53" si="6">+K46*C46</f>
        <v>4068.5931261659184</v>
      </c>
      <c r="N46" s="9">
        <f t="shared" si="0"/>
        <v>2.6621251936106054</v>
      </c>
      <c r="O46" s="102">
        <f>[10]PRESUPUESTO!$F$37</f>
        <v>5.284345755932204</v>
      </c>
      <c r="P46" s="103">
        <f>'[9]GG Y UTLIDAD'!$G$28</f>
        <v>0.50377574000000003</v>
      </c>
      <c r="Q46" s="12"/>
      <c r="R46" s="13"/>
      <c r="S46" s="13"/>
      <c r="T46" s="13"/>
      <c r="U46" s="13"/>
    </row>
    <row r="47" spans="1:21" s="9" customFormat="1" ht="30" customHeight="1">
      <c r="A47" s="71" t="s">
        <v>113</v>
      </c>
      <c r="B47" s="46" t="s">
        <v>99</v>
      </c>
      <c r="C47" s="47">
        <v>190.63</v>
      </c>
      <c r="D47" s="57"/>
      <c r="E47" s="117" t="s">
        <v>66</v>
      </c>
      <c r="F47" s="118" t="s">
        <v>66</v>
      </c>
      <c r="G47" s="118" t="s">
        <v>66</v>
      </c>
      <c r="H47" s="118" t="s">
        <v>66</v>
      </c>
      <c r="I47" s="118" t="s">
        <v>66</v>
      </c>
      <c r="J47" s="119" t="s">
        <v>66</v>
      </c>
      <c r="K47" s="48">
        <f>'[10] APU PARTIDAS'!$K$317+N47</f>
        <v>10.5781492920266</v>
      </c>
      <c r="L47" s="48">
        <f t="shared" si="6"/>
        <v>2016.5125995390308</v>
      </c>
      <c r="N47" s="9">
        <f t="shared" si="0"/>
        <v>3.5437564562792967</v>
      </c>
      <c r="O47" s="102">
        <f>[10]PRESUPUESTO!$F$38</f>
        <v>7.0343928357473038</v>
      </c>
      <c r="P47" s="103">
        <f>'[9]GG Y UTLIDAD'!$G$28</f>
        <v>0.50377574000000003</v>
      </c>
      <c r="Q47" s="12"/>
      <c r="R47" s="13"/>
      <c r="S47" s="13"/>
      <c r="T47" s="13"/>
      <c r="U47" s="13"/>
    </row>
    <row r="48" spans="1:21" s="9" customFormat="1" ht="30" customHeight="1">
      <c r="A48" s="71" t="s">
        <v>114</v>
      </c>
      <c r="B48" s="46" t="s">
        <v>97</v>
      </c>
      <c r="C48" s="84">
        <v>550.48820999999998</v>
      </c>
      <c r="D48" s="57"/>
      <c r="E48" s="117" t="s">
        <v>67</v>
      </c>
      <c r="F48" s="118" t="s">
        <v>67</v>
      </c>
      <c r="G48" s="118" t="s">
        <v>67</v>
      </c>
      <c r="H48" s="118" t="s">
        <v>67</v>
      </c>
      <c r="I48" s="118" t="s">
        <v>67</v>
      </c>
      <c r="J48" s="119" t="s">
        <v>67</v>
      </c>
      <c r="K48" s="48">
        <f>'[10] APU PARTIDAS'!$K$329+N48</f>
        <v>4.2782986588820275</v>
      </c>
      <c r="L48" s="48">
        <f t="shared" si="6"/>
        <v>2355.1529705733678</v>
      </c>
      <c r="N48" s="9">
        <f t="shared" si="0"/>
        <v>1.4332609680345694</v>
      </c>
      <c r="O48" s="102">
        <f>[10]PRESUPUESTO!$F$39</f>
        <v>2.8450376908474579</v>
      </c>
      <c r="P48" s="103">
        <f>'[9]GG Y UTLIDAD'!$G$28</f>
        <v>0.50377574000000003</v>
      </c>
      <c r="Q48" s="12"/>
      <c r="R48" s="13"/>
      <c r="S48" s="13"/>
      <c r="T48" s="13"/>
      <c r="U48" s="13"/>
    </row>
    <row r="49" spans="1:21" s="9" customFormat="1" ht="30" customHeight="1">
      <c r="A49" s="71" t="s">
        <v>115</v>
      </c>
      <c r="B49" s="46" t="s">
        <v>99</v>
      </c>
      <c r="C49" s="47">
        <v>206.76000000000002</v>
      </c>
      <c r="D49" s="57"/>
      <c r="E49" s="117" t="s">
        <v>68</v>
      </c>
      <c r="F49" s="118" t="s">
        <v>68</v>
      </c>
      <c r="G49" s="118" t="s">
        <v>68</v>
      </c>
      <c r="H49" s="118" t="s">
        <v>68</v>
      </c>
      <c r="I49" s="118" t="s">
        <v>68</v>
      </c>
      <c r="J49" s="119" t="s">
        <v>68</v>
      </c>
      <c r="K49" s="48">
        <f>'[10] APU PARTIDAS'!$K$342+N49</f>
        <v>45.150185695496461</v>
      </c>
      <c r="L49" s="48">
        <f t="shared" si="6"/>
        <v>9335.2523944008499</v>
      </c>
      <c r="N49" s="9">
        <f t="shared" si="0"/>
        <v>15.125638487748276</v>
      </c>
      <c r="O49" s="102">
        <f>[10]PRESUPUESTO!$F$40</f>
        <v>30.024547207748185</v>
      </c>
      <c r="P49" s="103">
        <f>'[9]GG Y UTLIDAD'!$G$28</f>
        <v>0.50377574000000003</v>
      </c>
      <c r="Q49" s="12"/>
      <c r="R49" s="13"/>
      <c r="S49" s="13"/>
      <c r="T49" s="13"/>
      <c r="U49" s="13"/>
    </row>
    <row r="50" spans="1:21" s="9" customFormat="1" ht="30" customHeight="1">
      <c r="A50" s="71" t="s">
        <v>116</v>
      </c>
      <c r="B50" s="46" t="s">
        <v>99</v>
      </c>
      <c r="C50" s="47">
        <v>47.07</v>
      </c>
      <c r="D50" s="57"/>
      <c r="E50" s="117" t="s">
        <v>69</v>
      </c>
      <c r="F50" s="118" t="s">
        <v>69</v>
      </c>
      <c r="G50" s="118" t="s">
        <v>69</v>
      </c>
      <c r="H50" s="118" t="s">
        <v>69</v>
      </c>
      <c r="I50" s="118" t="s">
        <v>69</v>
      </c>
      <c r="J50" s="119" t="s">
        <v>69</v>
      </c>
      <c r="K50" s="48">
        <f>'[10] APU PARTIDAS'!$K$360+N50</f>
        <v>56.43773211937058</v>
      </c>
      <c r="L50" s="48">
        <f t="shared" si="6"/>
        <v>2656.5240508587731</v>
      </c>
      <c r="N50" s="9">
        <f t="shared" si="0"/>
        <v>18.907048109685345</v>
      </c>
      <c r="O50" s="102">
        <f>[10]PRESUPUESTO!$F$41</f>
        <v>37.530684009685231</v>
      </c>
      <c r="P50" s="103">
        <f>'[9]GG Y UTLIDAD'!$G$28</f>
        <v>0.50377574000000003</v>
      </c>
      <c r="Q50" s="12"/>
      <c r="R50" s="13"/>
      <c r="S50" s="13"/>
      <c r="T50" s="13"/>
      <c r="U50" s="13"/>
    </row>
    <row r="51" spans="1:21" s="9" customFormat="1" ht="30" customHeight="1">
      <c r="A51" s="71" t="s">
        <v>117</v>
      </c>
      <c r="B51" s="46" t="s">
        <v>97</v>
      </c>
      <c r="C51" s="84">
        <v>157.6480598</v>
      </c>
      <c r="D51" s="57"/>
      <c r="E51" s="117" t="s">
        <v>70</v>
      </c>
      <c r="F51" s="118" t="s">
        <v>70</v>
      </c>
      <c r="G51" s="118" t="s">
        <v>70</v>
      </c>
      <c r="H51" s="118" t="s">
        <v>70</v>
      </c>
      <c r="I51" s="118" t="s">
        <v>70</v>
      </c>
      <c r="J51" s="119" t="s">
        <v>70</v>
      </c>
      <c r="K51" s="48">
        <f>'[10] APU PARTIDAS'!$K$378+N51</f>
        <v>25.643035027887699</v>
      </c>
      <c r="L51" s="48">
        <f t="shared" si="6"/>
        <v>4042.5747195299346</v>
      </c>
      <c r="N51" s="9">
        <f t="shared" si="0"/>
        <v>8.5906020448368494</v>
      </c>
      <c r="O51" s="102">
        <f>[10]PRESUPUESTO!$F$42</f>
        <v>17.052432983050849</v>
      </c>
      <c r="P51" s="103">
        <f>'[9]GG Y UTLIDAD'!$G$28</f>
        <v>0.50377574000000003</v>
      </c>
      <c r="Q51" s="12"/>
      <c r="R51" s="13"/>
      <c r="S51" s="13"/>
      <c r="T51" s="13"/>
      <c r="U51" s="13"/>
    </row>
    <row r="52" spans="1:21" s="9" customFormat="1" ht="30" customHeight="1">
      <c r="A52" s="71" t="s">
        <v>118</v>
      </c>
      <c r="B52" s="46" t="s">
        <v>99</v>
      </c>
      <c r="C52" s="84">
        <v>125.072</v>
      </c>
      <c r="D52" s="57"/>
      <c r="E52" s="117" t="s">
        <v>71</v>
      </c>
      <c r="F52" s="118" t="s">
        <v>71</v>
      </c>
      <c r="G52" s="118" t="s">
        <v>71</v>
      </c>
      <c r="H52" s="118" t="s">
        <v>71</v>
      </c>
      <c r="I52" s="118" t="s">
        <v>71</v>
      </c>
      <c r="J52" s="119" t="s">
        <v>71</v>
      </c>
      <c r="K52" s="48">
        <f>'[10] APU PARTIDAS'!$K$394+N52</f>
        <v>132.633020268</v>
      </c>
      <c r="L52" s="48">
        <f t="shared" si="6"/>
        <v>16588.677110959296</v>
      </c>
      <c r="N52" s="9">
        <f t="shared" si="0"/>
        <v>44.433020268000007</v>
      </c>
      <c r="O52" s="102">
        <f>[10]PRESUPUESTO!$F$43</f>
        <v>88.2</v>
      </c>
      <c r="P52" s="103">
        <f>'[9]GG Y UTLIDAD'!$G$28</f>
        <v>0.50377574000000003</v>
      </c>
      <c r="Q52" s="12"/>
      <c r="R52" s="13"/>
      <c r="S52" s="13"/>
      <c r="T52" s="13"/>
      <c r="U52" s="13"/>
    </row>
    <row r="53" spans="1:21" s="9" customFormat="1" ht="30" customHeight="1">
      <c r="A53" s="71" t="s">
        <v>119</v>
      </c>
      <c r="B53" s="46" t="s">
        <v>99</v>
      </c>
      <c r="C53" s="84">
        <v>79.874000000000009</v>
      </c>
      <c r="D53" s="57"/>
      <c r="E53" s="117" t="s">
        <v>72</v>
      </c>
      <c r="F53" s="118" t="s">
        <v>72</v>
      </c>
      <c r="G53" s="118" t="s">
        <v>72</v>
      </c>
      <c r="H53" s="118" t="s">
        <v>72</v>
      </c>
      <c r="I53" s="118" t="s">
        <v>72</v>
      </c>
      <c r="J53" s="119" t="s">
        <v>72</v>
      </c>
      <c r="K53" s="48">
        <f>'[10] APU PARTIDAS'!$K$402+N53</f>
        <v>147.670777668</v>
      </c>
      <c r="L53" s="48">
        <f t="shared" si="6"/>
        <v>11795.055695453833</v>
      </c>
      <c r="N53" s="9">
        <f t="shared" si="0"/>
        <v>49.470777668000004</v>
      </c>
      <c r="O53" s="102">
        <f>[10]PRESUPUESTO!$F$44</f>
        <v>98.2</v>
      </c>
      <c r="P53" s="103">
        <f>'[9]GG Y UTLIDAD'!$G$28</f>
        <v>0.50377574000000003</v>
      </c>
      <c r="Q53" s="12"/>
      <c r="R53" s="13"/>
      <c r="S53" s="13"/>
      <c r="T53" s="13"/>
      <c r="U53" s="13"/>
    </row>
    <row r="54" spans="1:21" s="9" customFormat="1" ht="30" customHeight="1">
      <c r="A54" s="76" t="s">
        <v>120</v>
      </c>
      <c r="B54" s="77"/>
      <c r="C54" s="78"/>
      <c r="D54" s="90"/>
      <c r="E54" s="120" t="s">
        <v>74</v>
      </c>
      <c r="F54" s="121"/>
      <c r="G54" s="121"/>
      <c r="H54" s="121"/>
      <c r="I54" s="121"/>
      <c r="J54" s="122"/>
      <c r="K54" s="79"/>
      <c r="L54" s="79"/>
      <c r="O54" s="102"/>
      <c r="P54" s="103"/>
      <c r="Q54" s="12"/>
      <c r="R54" s="13"/>
      <c r="S54" s="13"/>
      <c r="T54" s="13"/>
      <c r="U54" s="13"/>
    </row>
    <row r="55" spans="1:21" s="9" customFormat="1" ht="30" customHeight="1">
      <c r="A55" s="71" t="s">
        <v>121</v>
      </c>
      <c r="B55" s="46" t="s">
        <v>97</v>
      </c>
      <c r="C55" s="84">
        <v>1086</v>
      </c>
      <c r="D55" s="57"/>
      <c r="E55" s="117" t="s">
        <v>65</v>
      </c>
      <c r="F55" s="118" t="s">
        <v>65</v>
      </c>
      <c r="G55" s="118" t="s">
        <v>65</v>
      </c>
      <c r="H55" s="118" t="s">
        <v>65</v>
      </c>
      <c r="I55" s="118" t="s">
        <v>65</v>
      </c>
      <c r="J55" s="119" t="s">
        <v>65</v>
      </c>
      <c r="K55" s="48">
        <f>'[10] APU PARTIDAS'!$K$412+N55</f>
        <v>7.9464709495428094</v>
      </c>
      <c r="L55" s="48">
        <f t="shared" ref="L55:L61" si="7">+K55*C55</f>
        <v>8629.8674512034904</v>
      </c>
      <c r="N55" s="9">
        <f t="shared" si="0"/>
        <v>2.6621251936106054</v>
      </c>
      <c r="O55" s="102">
        <f>[10]PRESUPUESTO!$F$46</f>
        <v>5.284345755932204</v>
      </c>
      <c r="P55" s="103">
        <f>'[9]GG Y UTLIDAD'!$G$28</f>
        <v>0.50377574000000003</v>
      </c>
      <c r="Q55" s="12"/>
      <c r="R55" s="13"/>
      <c r="S55" s="13"/>
      <c r="T55" s="13"/>
      <c r="U55" s="13"/>
    </row>
    <row r="56" spans="1:21" s="9" customFormat="1" ht="30" customHeight="1">
      <c r="A56" s="71" t="s">
        <v>122</v>
      </c>
      <c r="B56" s="46" t="s">
        <v>99</v>
      </c>
      <c r="C56" s="84">
        <v>603.51700000000005</v>
      </c>
      <c r="D56" s="57"/>
      <c r="E56" s="117" t="s">
        <v>66</v>
      </c>
      <c r="F56" s="118" t="s">
        <v>66</v>
      </c>
      <c r="G56" s="118" t="s">
        <v>66</v>
      </c>
      <c r="H56" s="118" t="s">
        <v>66</v>
      </c>
      <c r="I56" s="118" t="s">
        <v>66</v>
      </c>
      <c r="J56" s="119" t="s">
        <v>66</v>
      </c>
      <c r="K56" s="48">
        <f>'[10] APU PARTIDAS'!$K$425+N56</f>
        <v>10.5781492920266</v>
      </c>
      <c r="L56" s="48">
        <f t="shared" si="7"/>
        <v>6384.0929262760183</v>
      </c>
      <c r="N56" s="9">
        <f t="shared" si="0"/>
        <v>3.5437564562792967</v>
      </c>
      <c r="O56" s="102">
        <f>[10]PRESUPUESTO!$F$47</f>
        <v>7.0343928357473038</v>
      </c>
      <c r="P56" s="103">
        <f>'[9]GG Y UTLIDAD'!$G$28</f>
        <v>0.50377574000000003</v>
      </c>
      <c r="Q56" s="12"/>
      <c r="R56" s="13"/>
      <c r="S56" s="13"/>
      <c r="T56" s="13"/>
      <c r="U56" s="13"/>
    </row>
    <row r="57" spans="1:21" s="9" customFormat="1" ht="30" customHeight="1">
      <c r="A57" s="71" t="s">
        <v>123</v>
      </c>
      <c r="B57" s="46" t="s">
        <v>97</v>
      </c>
      <c r="C57" s="84">
        <v>929.7890625</v>
      </c>
      <c r="D57" s="57"/>
      <c r="E57" s="117" t="s">
        <v>67</v>
      </c>
      <c r="F57" s="118" t="s">
        <v>67</v>
      </c>
      <c r="G57" s="118" t="s">
        <v>67</v>
      </c>
      <c r="H57" s="118" t="s">
        <v>67</v>
      </c>
      <c r="I57" s="118" t="s">
        <v>67</v>
      </c>
      <c r="J57" s="119" t="s">
        <v>67</v>
      </c>
      <c r="K57" s="48">
        <f>'[10] APU PARTIDAS'!$K$437+N57</f>
        <v>4.2782986588820275</v>
      </c>
      <c r="L57" s="48">
        <f t="shared" si="7"/>
        <v>3977.9152991369278</v>
      </c>
      <c r="N57" s="9">
        <f t="shared" si="0"/>
        <v>1.4332609680345694</v>
      </c>
      <c r="O57" s="102">
        <f>[10]PRESUPUESTO!$F$48</f>
        <v>2.8450376908474579</v>
      </c>
      <c r="P57" s="103">
        <f>'[9]GG Y UTLIDAD'!$G$28</f>
        <v>0.50377574000000003</v>
      </c>
      <c r="Q57" s="12"/>
      <c r="R57" s="13"/>
      <c r="S57" s="13"/>
      <c r="T57" s="13"/>
      <c r="U57" s="13"/>
    </row>
    <row r="58" spans="1:21" s="9" customFormat="1" ht="30" customHeight="1">
      <c r="A58" s="71" t="s">
        <v>124</v>
      </c>
      <c r="B58" s="46" t="s">
        <v>99</v>
      </c>
      <c r="C58" s="84">
        <v>165.458</v>
      </c>
      <c r="D58" s="57"/>
      <c r="E58" s="117" t="s">
        <v>75</v>
      </c>
      <c r="F58" s="118" t="s">
        <v>75</v>
      </c>
      <c r="G58" s="118" t="s">
        <v>75</v>
      </c>
      <c r="H58" s="118" t="s">
        <v>75</v>
      </c>
      <c r="I58" s="118" t="s">
        <v>75</v>
      </c>
      <c r="J58" s="119" t="s">
        <v>75</v>
      </c>
      <c r="K58" s="48">
        <f>'[10] APU PARTIDAS'!$K$450+N58</f>
        <v>42.54773332250187</v>
      </c>
      <c r="L58" s="48">
        <f t="shared" si="7"/>
        <v>7039.8628600745142</v>
      </c>
      <c r="N58" s="9">
        <f t="shared" si="0"/>
        <v>14.253798136061191</v>
      </c>
      <c r="O58" s="102">
        <f>[10]PRESUPUESTO!$F$49</f>
        <v>28.293935186440677</v>
      </c>
      <c r="P58" s="103">
        <f>'[9]GG Y UTLIDAD'!$G$28</f>
        <v>0.50377574000000003</v>
      </c>
      <c r="Q58" s="12"/>
      <c r="R58" s="13"/>
      <c r="S58" s="13"/>
      <c r="T58" s="13"/>
      <c r="U58" s="13"/>
    </row>
    <row r="59" spans="1:21" s="9" customFormat="1" ht="30" customHeight="1">
      <c r="A59" s="71" t="s">
        <v>125</v>
      </c>
      <c r="B59" s="46" t="s">
        <v>97</v>
      </c>
      <c r="C59" s="84">
        <v>567.39419550000002</v>
      </c>
      <c r="D59" s="57"/>
      <c r="E59" s="117" t="s">
        <v>70</v>
      </c>
      <c r="F59" s="118" t="s">
        <v>70</v>
      </c>
      <c r="G59" s="118" t="s">
        <v>70</v>
      </c>
      <c r="H59" s="118" t="s">
        <v>70</v>
      </c>
      <c r="I59" s="118" t="s">
        <v>70</v>
      </c>
      <c r="J59" s="119" t="s">
        <v>70</v>
      </c>
      <c r="K59" s="48">
        <f>'[10] APU PARTIDAS'!$K$467+N59</f>
        <v>25.643035027887699</v>
      </c>
      <c r="L59" s="48">
        <f t="shared" si="7"/>
        <v>14549.709229826662</v>
      </c>
      <c r="N59" s="9">
        <f t="shared" si="0"/>
        <v>8.5906020448368494</v>
      </c>
      <c r="O59" s="102">
        <f>[10]PRESUPUESTO!$F$50</f>
        <v>17.052432983050849</v>
      </c>
      <c r="P59" s="103">
        <f>'[9]GG Y UTLIDAD'!$G$28</f>
        <v>0.50377574000000003</v>
      </c>
      <c r="Q59" s="12"/>
      <c r="R59" s="13"/>
      <c r="S59" s="13"/>
      <c r="T59" s="13"/>
      <c r="U59" s="13"/>
    </row>
    <row r="60" spans="1:21" s="9" customFormat="1" ht="30" customHeight="1">
      <c r="A60" s="71" t="s">
        <v>126</v>
      </c>
      <c r="B60" s="46" t="s">
        <v>99</v>
      </c>
      <c r="C60" s="84">
        <v>403.28499999999997</v>
      </c>
      <c r="D60" s="57"/>
      <c r="E60" s="117" t="s">
        <v>71</v>
      </c>
      <c r="F60" s="118" t="s">
        <v>71</v>
      </c>
      <c r="G60" s="118" t="s">
        <v>71</v>
      </c>
      <c r="H60" s="118" t="s">
        <v>71</v>
      </c>
      <c r="I60" s="118" t="s">
        <v>71</v>
      </c>
      <c r="J60" s="119" t="s">
        <v>71</v>
      </c>
      <c r="K60" s="48">
        <f>'[10] APU PARTIDAS'!$K$483+N60</f>
        <v>132.633020268</v>
      </c>
      <c r="L60" s="48">
        <f t="shared" si="7"/>
        <v>53488.907578780374</v>
      </c>
      <c r="N60" s="9">
        <f t="shared" si="0"/>
        <v>44.433020268000007</v>
      </c>
      <c r="O60" s="102">
        <f>[10]PRESUPUESTO!$F$51</f>
        <v>88.2</v>
      </c>
      <c r="P60" s="103">
        <f>'[9]GG Y UTLIDAD'!$G$28</f>
        <v>0.50377574000000003</v>
      </c>
      <c r="Q60" s="12"/>
      <c r="R60" s="13"/>
      <c r="S60" s="13"/>
      <c r="T60" s="13"/>
      <c r="U60" s="13"/>
    </row>
    <row r="61" spans="1:21" s="9" customFormat="1" ht="30" customHeight="1">
      <c r="A61" s="71" t="s">
        <v>127</v>
      </c>
      <c r="B61" s="46" t="s">
        <v>99</v>
      </c>
      <c r="C61" s="47">
        <v>344.65</v>
      </c>
      <c r="D61" s="57"/>
      <c r="E61" s="117" t="s">
        <v>72</v>
      </c>
      <c r="F61" s="118" t="s">
        <v>72</v>
      </c>
      <c r="G61" s="118" t="s">
        <v>72</v>
      </c>
      <c r="H61" s="118" t="s">
        <v>72</v>
      </c>
      <c r="I61" s="118" t="s">
        <v>72</v>
      </c>
      <c r="J61" s="119" t="s">
        <v>72</v>
      </c>
      <c r="K61" s="48">
        <f>'[10] APU PARTIDAS'!$K$491+N61</f>
        <v>147.670777668</v>
      </c>
      <c r="L61" s="48">
        <f t="shared" si="7"/>
        <v>50894.733523276198</v>
      </c>
      <c r="N61" s="9">
        <f t="shared" si="0"/>
        <v>49.470777668000004</v>
      </c>
      <c r="O61" s="102">
        <f>[10]PRESUPUESTO!$F$52</f>
        <v>98.2</v>
      </c>
      <c r="P61" s="103">
        <f>'[9]GG Y UTLIDAD'!$G$28</f>
        <v>0.50377574000000003</v>
      </c>
      <c r="Q61" s="12"/>
      <c r="R61" s="13"/>
      <c r="S61" s="13"/>
      <c r="T61" s="13"/>
      <c r="U61" s="13"/>
    </row>
    <row r="62" spans="1:21" s="9" customFormat="1" ht="30" customHeight="1">
      <c r="A62" s="81">
        <v>1.05</v>
      </c>
      <c r="B62" s="77"/>
      <c r="C62" s="78"/>
      <c r="D62" s="90"/>
      <c r="E62" s="120" t="s">
        <v>76</v>
      </c>
      <c r="F62" s="121"/>
      <c r="G62" s="121"/>
      <c r="H62" s="121"/>
      <c r="I62" s="121"/>
      <c r="J62" s="122"/>
      <c r="K62" s="79"/>
      <c r="L62" s="79"/>
      <c r="O62" s="102"/>
      <c r="P62" s="103"/>
      <c r="Q62" s="12"/>
      <c r="R62" s="13"/>
      <c r="S62" s="13"/>
      <c r="T62" s="13"/>
      <c r="U62" s="13"/>
    </row>
    <row r="63" spans="1:21" s="9" customFormat="1" ht="30" customHeight="1">
      <c r="A63" s="45" t="s">
        <v>128</v>
      </c>
      <c r="B63" s="46" t="s">
        <v>97</v>
      </c>
      <c r="C63" s="47">
        <v>1047.8</v>
      </c>
      <c r="D63" s="57"/>
      <c r="E63" s="117" t="s">
        <v>65</v>
      </c>
      <c r="F63" s="118" t="s">
        <v>65</v>
      </c>
      <c r="G63" s="118" t="s">
        <v>65</v>
      </c>
      <c r="H63" s="118" t="s">
        <v>65</v>
      </c>
      <c r="I63" s="118" t="s">
        <v>65</v>
      </c>
      <c r="J63" s="119" t="s">
        <v>65</v>
      </c>
      <c r="K63" s="48">
        <f>'[10] APU PARTIDAS'!$K$501+N63</f>
        <v>7.9464709495428094</v>
      </c>
      <c r="L63" s="48">
        <f t="shared" ref="L63:L66" si="8">+K63*C63</f>
        <v>8326.3122609309557</v>
      </c>
      <c r="N63" s="9">
        <f t="shared" si="0"/>
        <v>2.6621251936106054</v>
      </c>
      <c r="O63" s="102">
        <f>[10]PRESUPUESTO!$F$54</f>
        <v>5.284345755932204</v>
      </c>
      <c r="P63" s="103">
        <f>'[9]GG Y UTLIDAD'!$G$28</f>
        <v>0.50377574000000003</v>
      </c>
      <c r="Q63" s="12"/>
      <c r="R63" s="13"/>
      <c r="S63" s="13"/>
      <c r="T63" s="13"/>
      <c r="U63" s="13"/>
    </row>
    <row r="64" spans="1:21" s="9" customFormat="1" ht="30" customHeight="1">
      <c r="A64" s="45" t="s">
        <v>129</v>
      </c>
      <c r="B64" s="46" t="s">
        <v>99</v>
      </c>
      <c r="C64" s="47">
        <v>486.06999999999994</v>
      </c>
      <c r="D64" s="57"/>
      <c r="E64" s="117" t="s">
        <v>77</v>
      </c>
      <c r="F64" s="118" t="s">
        <v>77</v>
      </c>
      <c r="G64" s="118" t="s">
        <v>77</v>
      </c>
      <c r="H64" s="118" t="s">
        <v>77</v>
      </c>
      <c r="I64" s="118" t="s">
        <v>77</v>
      </c>
      <c r="J64" s="119" t="s">
        <v>77</v>
      </c>
      <c r="K64" s="48">
        <f>'[10] APU PARTIDAS'!$K$514+N64</f>
        <v>10.5781492920266</v>
      </c>
      <c r="L64" s="48">
        <f t="shared" si="8"/>
        <v>5141.7210263753686</v>
      </c>
      <c r="N64" s="9">
        <f t="shared" si="0"/>
        <v>3.5437564562792967</v>
      </c>
      <c r="O64" s="102">
        <f>[10]PRESUPUESTO!$F$55</f>
        <v>7.0343928357473038</v>
      </c>
      <c r="P64" s="103">
        <f>'[9]GG Y UTLIDAD'!$G$28</f>
        <v>0.50377574000000003</v>
      </c>
      <c r="Q64" s="12"/>
      <c r="R64" s="13"/>
      <c r="S64" s="13"/>
      <c r="T64" s="13"/>
      <c r="U64" s="13"/>
    </row>
    <row r="65" spans="1:21" s="9" customFormat="1" ht="30" customHeight="1">
      <c r="A65" s="45" t="s">
        <v>130</v>
      </c>
      <c r="B65" s="46" t="s">
        <v>97</v>
      </c>
      <c r="C65" s="84">
        <v>1245.4862500000002</v>
      </c>
      <c r="D65" s="57"/>
      <c r="E65" s="117" t="s">
        <v>67</v>
      </c>
      <c r="F65" s="118" t="s">
        <v>67</v>
      </c>
      <c r="G65" s="118" t="s">
        <v>67</v>
      </c>
      <c r="H65" s="118" t="s">
        <v>67</v>
      </c>
      <c r="I65" s="118" t="s">
        <v>67</v>
      </c>
      <c r="J65" s="119" t="s">
        <v>67</v>
      </c>
      <c r="K65" s="48">
        <f>'[10] APU PARTIDAS'!$K$526+N65</f>
        <v>4.2782986588820275</v>
      </c>
      <c r="L65" s="48">
        <f t="shared" si="8"/>
        <v>5328.5621530310063</v>
      </c>
      <c r="N65" s="9">
        <f t="shared" si="0"/>
        <v>1.4332609680345694</v>
      </c>
      <c r="O65" s="102">
        <f>[10]PRESUPUESTO!$F$56</f>
        <v>2.8450376908474579</v>
      </c>
      <c r="P65" s="103">
        <f>'[9]GG Y UTLIDAD'!$G$28</f>
        <v>0.50377574000000003</v>
      </c>
      <c r="Q65" s="12"/>
      <c r="R65" s="13"/>
      <c r="S65" s="13"/>
      <c r="T65" s="13"/>
      <c r="U65" s="13"/>
    </row>
    <row r="66" spans="1:21" s="9" customFormat="1" ht="30" customHeight="1">
      <c r="A66" s="45" t="s">
        <v>131</v>
      </c>
      <c r="B66" s="46" t="s">
        <v>99</v>
      </c>
      <c r="C66" s="47">
        <v>243.03</v>
      </c>
      <c r="D66" s="57"/>
      <c r="E66" s="117" t="s">
        <v>78</v>
      </c>
      <c r="F66" s="118" t="s">
        <v>78</v>
      </c>
      <c r="G66" s="118" t="s">
        <v>78</v>
      </c>
      <c r="H66" s="118" t="s">
        <v>78</v>
      </c>
      <c r="I66" s="118" t="s">
        <v>78</v>
      </c>
      <c r="J66" s="119" t="s">
        <v>78</v>
      </c>
      <c r="K66" s="48">
        <f>'[10] APU PARTIDAS'!$K$539+N66</f>
        <v>93.476968931647548</v>
      </c>
      <c r="L66" s="48">
        <f t="shared" si="8"/>
        <v>22717.707759458302</v>
      </c>
      <c r="N66" s="9">
        <f t="shared" si="0"/>
        <v>31.315460107434472</v>
      </c>
      <c r="O66" s="102">
        <f>[10]PRESUPUESTO!$F$57</f>
        <v>62.161508824213072</v>
      </c>
      <c r="P66" s="103">
        <f>'[9]GG Y UTLIDAD'!$G$28</f>
        <v>0.50377574000000003</v>
      </c>
      <c r="Q66" s="12"/>
      <c r="R66" s="13"/>
      <c r="S66" s="13"/>
      <c r="T66" s="13"/>
      <c r="U66" s="13"/>
    </row>
    <row r="67" spans="1:21" s="9" customFormat="1" ht="30" customHeight="1">
      <c r="A67" s="81">
        <v>1.06</v>
      </c>
      <c r="B67" s="77"/>
      <c r="C67" s="78"/>
      <c r="D67" s="90"/>
      <c r="E67" s="120" t="s">
        <v>79</v>
      </c>
      <c r="F67" s="121"/>
      <c r="G67" s="121"/>
      <c r="H67" s="121"/>
      <c r="I67" s="121"/>
      <c r="J67" s="122"/>
      <c r="K67" s="79"/>
      <c r="L67" s="79"/>
      <c r="O67" s="102"/>
      <c r="P67" s="103"/>
      <c r="Q67" s="12"/>
      <c r="R67" s="13"/>
      <c r="S67" s="13"/>
      <c r="T67" s="13"/>
      <c r="U67" s="13"/>
    </row>
    <row r="68" spans="1:21" s="9" customFormat="1" ht="30" customHeight="1">
      <c r="A68" s="45" t="s">
        <v>132</v>
      </c>
      <c r="B68" s="46" t="s">
        <v>97</v>
      </c>
      <c r="C68" s="47">
        <v>560.83000000000004</v>
      </c>
      <c r="D68" s="57"/>
      <c r="E68" s="117" t="s">
        <v>65</v>
      </c>
      <c r="F68" s="118" t="s">
        <v>65</v>
      </c>
      <c r="G68" s="118" t="s">
        <v>65</v>
      </c>
      <c r="H68" s="118" t="s">
        <v>65</v>
      </c>
      <c r="I68" s="118" t="s">
        <v>65</v>
      </c>
      <c r="J68" s="119" t="s">
        <v>65</v>
      </c>
      <c r="K68" s="48">
        <f>'[10] APU PARTIDAS'!$K$557+N68</f>
        <v>7.5696349441885724</v>
      </c>
      <c r="L68" s="48">
        <f t="shared" ref="L68:L71" si="9">+K68*C68</f>
        <v>4245.2783657492773</v>
      </c>
      <c r="N68" s="9">
        <f t="shared" si="0"/>
        <v>2.5358824085953513</v>
      </c>
      <c r="O68" s="102">
        <f>[10]PRESUPUESTO!$F$59</f>
        <v>5.0337525355932211</v>
      </c>
      <c r="P68" s="103">
        <f>'[9]GG Y UTLIDAD'!$G$28</f>
        <v>0.50377574000000003</v>
      </c>
      <c r="Q68" s="12"/>
      <c r="R68" s="13"/>
      <c r="S68" s="13"/>
      <c r="T68" s="13"/>
      <c r="U68" s="13"/>
    </row>
    <row r="69" spans="1:21" s="9" customFormat="1" ht="30" customHeight="1">
      <c r="A69" s="45" t="s">
        <v>133</v>
      </c>
      <c r="B69" s="46" t="s">
        <v>99</v>
      </c>
      <c r="C69" s="47">
        <v>564.04999999999995</v>
      </c>
      <c r="D69" s="57"/>
      <c r="E69" s="117" t="s">
        <v>77</v>
      </c>
      <c r="F69" s="118" t="s">
        <v>77</v>
      </c>
      <c r="G69" s="118" t="s">
        <v>77</v>
      </c>
      <c r="H69" s="118" t="s">
        <v>77</v>
      </c>
      <c r="I69" s="118" t="s">
        <v>77</v>
      </c>
      <c r="J69" s="119" t="s">
        <v>77</v>
      </c>
      <c r="K69" s="48">
        <f>'[10] APU PARTIDAS'!$K$570+N69</f>
        <v>10.5781492920266</v>
      </c>
      <c r="L69" s="48">
        <f t="shared" si="9"/>
        <v>5966.6051081676032</v>
      </c>
      <c r="N69" s="9">
        <f t="shared" si="0"/>
        <v>3.5437564562792967</v>
      </c>
      <c r="O69" s="102">
        <f>[10]PRESUPUESTO!$F$60</f>
        <v>7.0343928357473038</v>
      </c>
      <c r="P69" s="103">
        <f>'[9]GG Y UTLIDAD'!$G$28</f>
        <v>0.50377574000000003</v>
      </c>
      <c r="Q69" s="12"/>
      <c r="R69" s="13"/>
      <c r="S69" s="13"/>
      <c r="T69" s="13"/>
      <c r="U69" s="13"/>
    </row>
    <row r="70" spans="1:21" s="9" customFormat="1" ht="30" customHeight="1">
      <c r="A70" s="45" t="s">
        <v>134</v>
      </c>
      <c r="B70" s="46" t="s">
        <v>97</v>
      </c>
      <c r="C70" s="47">
        <v>560.83000000000004</v>
      </c>
      <c r="D70" s="57"/>
      <c r="E70" s="117" t="s">
        <v>80</v>
      </c>
      <c r="F70" s="118" t="s">
        <v>80</v>
      </c>
      <c r="G70" s="118" t="s">
        <v>80</v>
      </c>
      <c r="H70" s="118" t="s">
        <v>80</v>
      </c>
      <c r="I70" s="118" t="s">
        <v>80</v>
      </c>
      <c r="J70" s="119" t="s">
        <v>80</v>
      </c>
      <c r="K70" s="48">
        <f>'[10] APU PARTIDAS'!$K$582+N70</f>
        <v>4.2782986588820275</v>
      </c>
      <c r="L70" s="48">
        <f t="shared" si="9"/>
        <v>2399.3982368608076</v>
      </c>
      <c r="N70" s="9">
        <f t="shared" si="0"/>
        <v>1.4332609680345694</v>
      </c>
      <c r="O70" s="102">
        <f>[10]PRESUPUESTO!$F$61</f>
        <v>2.8450376908474579</v>
      </c>
      <c r="P70" s="103">
        <f>'[9]GG Y UTLIDAD'!$G$28</f>
        <v>0.50377574000000003</v>
      </c>
      <c r="Q70" s="12"/>
      <c r="R70" s="13"/>
      <c r="S70" s="13"/>
      <c r="T70" s="13"/>
      <c r="U70" s="13"/>
    </row>
    <row r="71" spans="1:21" s="9" customFormat="1" ht="30" customHeight="1">
      <c r="A71" s="45" t="s">
        <v>135</v>
      </c>
      <c r="B71" s="46" t="s">
        <v>99</v>
      </c>
      <c r="C71" s="47">
        <v>540.97</v>
      </c>
      <c r="D71" s="57"/>
      <c r="E71" s="117" t="s">
        <v>81</v>
      </c>
      <c r="F71" s="118" t="s">
        <v>81</v>
      </c>
      <c r="G71" s="118" t="s">
        <v>81</v>
      </c>
      <c r="H71" s="118" t="s">
        <v>81</v>
      </c>
      <c r="I71" s="118" t="s">
        <v>81</v>
      </c>
      <c r="J71" s="119" t="s">
        <v>81</v>
      </c>
      <c r="K71" s="48">
        <f>'[10] APU PARTIDAS'!$K$595+N71</f>
        <v>138.648123228</v>
      </c>
      <c r="L71" s="48">
        <f t="shared" si="9"/>
        <v>75004.475222651163</v>
      </c>
      <c r="N71" s="9">
        <f t="shared" si="0"/>
        <v>46.448123228000007</v>
      </c>
      <c r="O71" s="102">
        <f>[10]PRESUPUESTO!$F$62</f>
        <v>92.2</v>
      </c>
      <c r="P71" s="103">
        <f>'[9]GG Y UTLIDAD'!$G$28</f>
        <v>0.50377574000000003</v>
      </c>
      <c r="Q71" s="12"/>
      <c r="R71" s="13"/>
      <c r="S71" s="13"/>
      <c r="T71" s="13"/>
      <c r="U71" s="13"/>
    </row>
    <row r="72" spans="1:21" s="9" customFormat="1" ht="30" customHeight="1">
      <c r="A72" s="81">
        <v>1.07</v>
      </c>
      <c r="B72" s="77"/>
      <c r="C72" s="78"/>
      <c r="D72" s="90"/>
      <c r="E72" s="120" t="s">
        <v>82</v>
      </c>
      <c r="F72" s="121"/>
      <c r="G72" s="121"/>
      <c r="H72" s="121"/>
      <c r="I72" s="121"/>
      <c r="J72" s="122"/>
      <c r="K72" s="79"/>
      <c r="L72" s="79"/>
      <c r="O72" s="102"/>
      <c r="P72" s="103"/>
      <c r="Q72" s="12"/>
      <c r="R72" s="13"/>
      <c r="S72" s="13"/>
      <c r="T72" s="13"/>
      <c r="U72" s="13"/>
    </row>
    <row r="73" spans="1:21" s="9" customFormat="1" ht="30" customHeight="1">
      <c r="A73" s="45" t="s">
        <v>136</v>
      </c>
      <c r="B73" s="46" t="s">
        <v>101</v>
      </c>
      <c r="C73" s="84">
        <v>453.58003680000002</v>
      </c>
      <c r="D73" s="57"/>
      <c r="E73" s="117" t="s">
        <v>83</v>
      </c>
      <c r="F73" s="118" t="s">
        <v>83</v>
      </c>
      <c r="G73" s="118" t="s">
        <v>83</v>
      </c>
      <c r="H73" s="118" t="s">
        <v>83</v>
      </c>
      <c r="I73" s="118" t="s">
        <v>83</v>
      </c>
      <c r="J73" s="119" t="s">
        <v>83</v>
      </c>
      <c r="K73" s="48">
        <f>'[10] APU PARTIDAS'!$K$604+N73</f>
        <v>10.242094747410791</v>
      </c>
      <c r="L73" s="48">
        <f t="shared" ref="L73:L78" si="10">+K73*C73</f>
        <v>4645.6097124396738</v>
      </c>
      <c r="N73" s="9">
        <f t="shared" si="0"/>
        <v>3.4311757553203939</v>
      </c>
      <c r="O73" s="102">
        <f>[10]PRESUPUESTO!$F$64</f>
        <v>6.8109189920903965</v>
      </c>
      <c r="P73" s="103">
        <f>'[9]GG Y UTLIDAD'!$G$28</f>
        <v>0.50377574000000003</v>
      </c>
      <c r="Q73" s="12"/>
      <c r="R73" s="13"/>
      <c r="S73" s="13"/>
      <c r="T73" s="13"/>
      <c r="U73" s="13"/>
    </row>
    <row r="74" spans="1:21" s="9" customFormat="1" ht="30" customHeight="1">
      <c r="A74" s="45" t="s">
        <v>137</v>
      </c>
      <c r="B74" s="46" t="s">
        <v>101</v>
      </c>
      <c r="C74" s="84">
        <v>2193.1027199999999</v>
      </c>
      <c r="D74" s="57"/>
      <c r="E74" s="117" t="s">
        <v>84</v>
      </c>
      <c r="F74" s="118" t="s">
        <v>84</v>
      </c>
      <c r="G74" s="118" t="s">
        <v>84</v>
      </c>
      <c r="H74" s="118" t="s">
        <v>84</v>
      </c>
      <c r="I74" s="118" t="s">
        <v>84</v>
      </c>
      <c r="J74" s="119" t="s">
        <v>84</v>
      </c>
      <c r="K74" s="48">
        <f>'[10] APU PARTIDAS'!$K$618+N74</f>
        <v>4.9325393925643937</v>
      </c>
      <c r="L74" s="48">
        <f t="shared" si="10"/>
        <v>10817.565558340119</v>
      </c>
      <c r="N74" s="9">
        <f t="shared" si="0"/>
        <v>1.6524363417169359</v>
      </c>
      <c r="O74" s="102">
        <f>[10]PRESUPUESTO!$F$65</f>
        <v>3.2801030508474578</v>
      </c>
      <c r="P74" s="103">
        <f>'[9]GG Y UTLIDAD'!$G$28</f>
        <v>0.50377574000000003</v>
      </c>
      <c r="Q74" s="12"/>
      <c r="R74" s="13"/>
      <c r="S74" s="13"/>
      <c r="T74" s="13"/>
      <c r="U74" s="13"/>
    </row>
    <row r="75" spans="1:21" s="9" customFormat="1" ht="30" customHeight="1">
      <c r="A75" s="45" t="s">
        <v>138</v>
      </c>
      <c r="B75" s="46" t="s">
        <v>101</v>
      </c>
      <c r="C75" s="84">
        <v>1909.5031999999999</v>
      </c>
      <c r="D75" s="57"/>
      <c r="E75" s="117" t="s">
        <v>85</v>
      </c>
      <c r="F75" s="118" t="s">
        <v>85</v>
      </c>
      <c r="G75" s="118" t="s">
        <v>85</v>
      </c>
      <c r="H75" s="118" t="s">
        <v>85</v>
      </c>
      <c r="I75" s="118" t="s">
        <v>85</v>
      </c>
      <c r="J75" s="119" t="s">
        <v>85</v>
      </c>
      <c r="K75" s="48">
        <f>'[10] APU PARTIDAS'!$K$626+N75</f>
        <v>15.363142121116185</v>
      </c>
      <c r="L75" s="48">
        <f t="shared" si="10"/>
        <v>29335.969042326142</v>
      </c>
      <c r="N75" s="9">
        <f t="shared" si="0"/>
        <v>5.1467636329805906</v>
      </c>
      <c r="O75" s="102">
        <f>[10]PRESUPUESTO!$F$66</f>
        <v>10.216378488135595</v>
      </c>
      <c r="P75" s="103">
        <f>'[9]GG Y UTLIDAD'!$G$28</f>
        <v>0.50377574000000003</v>
      </c>
      <c r="Q75" s="12"/>
      <c r="R75" s="13"/>
      <c r="S75" s="13"/>
      <c r="T75" s="13"/>
      <c r="U75" s="13"/>
    </row>
    <row r="76" spans="1:21" s="9" customFormat="1" ht="30" customHeight="1">
      <c r="A76" s="45" t="s">
        <v>139</v>
      </c>
      <c r="B76" s="46" t="s">
        <v>101</v>
      </c>
      <c r="C76" s="84">
        <v>36454.152000000002</v>
      </c>
      <c r="D76" s="57"/>
      <c r="E76" s="117" t="s">
        <v>86</v>
      </c>
      <c r="F76" s="118" t="s">
        <v>86</v>
      </c>
      <c r="G76" s="118" t="s">
        <v>86</v>
      </c>
      <c r="H76" s="118" t="s">
        <v>86</v>
      </c>
      <c r="I76" s="118" t="s">
        <v>86</v>
      </c>
      <c r="J76" s="119" t="s">
        <v>86</v>
      </c>
      <c r="K76" s="48">
        <f>'[10] APU PARTIDAS'!$K$640+N76</f>
        <v>5.4805993250715481</v>
      </c>
      <c r="L76" s="48">
        <f t="shared" si="10"/>
        <v>199790.60084725564</v>
      </c>
      <c r="N76" s="9">
        <f t="shared" si="0"/>
        <v>1.8360403796854841</v>
      </c>
      <c r="O76" s="102">
        <f>[10]PRESUPUESTO!$F$67</f>
        <v>3.6445589453860641</v>
      </c>
      <c r="P76" s="103">
        <f>'[9]GG Y UTLIDAD'!$G$28</f>
        <v>0.50377574000000003</v>
      </c>
      <c r="Q76" s="12"/>
      <c r="R76" s="13"/>
      <c r="S76" s="13"/>
      <c r="T76" s="13"/>
      <c r="U76" s="13"/>
    </row>
    <row r="77" spans="1:21" s="9" customFormat="1" ht="30" customHeight="1">
      <c r="A77" s="45" t="s">
        <v>140</v>
      </c>
      <c r="B77" s="46" t="s">
        <v>101</v>
      </c>
      <c r="C77" s="84">
        <v>216.30813600000002</v>
      </c>
      <c r="D77" s="57"/>
      <c r="E77" s="117" t="s">
        <v>87</v>
      </c>
      <c r="F77" s="118" t="s">
        <v>87</v>
      </c>
      <c r="G77" s="118" t="s">
        <v>87</v>
      </c>
      <c r="H77" s="118" t="s">
        <v>87</v>
      </c>
      <c r="I77" s="118" t="s">
        <v>87</v>
      </c>
      <c r="J77" s="119" t="s">
        <v>87</v>
      </c>
      <c r="K77" s="48">
        <f>'[10] APU PARTIDAS'!$K$648+N77</f>
        <v>10.242094747410791</v>
      </c>
      <c r="L77" s="48">
        <f t="shared" si="10"/>
        <v>2215.4484235478194</v>
      </c>
      <c r="N77" s="9">
        <f t="shared" si="0"/>
        <v>3.4311757553203939</v>
      </c>
      <c r="O77" s="102">
        <f>[10]PRESUPUESTO!$F$68</f>
        <v>6.8109189920903965</v>
      </c>
      <c r="P77" s="103">
        <f>'[9]GG Y UTLIDAD'!$G$28</f>
        <v>0.50377574000000003</v>
      </c>
      <c r="Q77" s="12"/>
      <c r="R77" s="13"/>
      <c r="S77" s="13"/>
      <c r="T77" s="13"/>
      <c r="U77" s="13"/>
    </row>
    <row r="78" spans="1:21" s="9" customFormat="1" ht="30" customHeight="1">
      <c r="A78" s="45" t="s">
        <v>141</v>
      </c>
      <c r="B78" s="46" t="s">
        <v>101</v>
      </c>
      <c r="C78" s="84">
        <v>959.12993940000013</v>
      </c>
      <c r="D78" s="57"/>
      <c r="E78" s="117" t="s">
        <v>88</v>
      </c>
      <c r="F78" s="118" t="s">
        <v>88</v>
      </c>
      <c r="G78" s="118" t="s">
        <v>88</v>
      </c>
      <c r="H78" s="118" t="s">
        <v>88</v>
      </c>
      <c r="I78" s="118" t="s">
        <v>88</v>
      </c>
      <c r="J78" s="119" t="s">
        <v>88</v>
      </c>
      <c r="K78" s="48">
        <f>'[10] APU PARTIDAS'!$K$662+N78</f>
        <v>4.9325393925643937</v>
      </c>
      <c r="L78" s="48">
        <f t="shared" si="10"/>
        <v>4730.9462086784006</v>
      </c>
      <c r="N78" s="9">
        <f t="shared" si="0"/>
        <v>1.6524363417169359</v>
      </c>
      <c r="O78" s="102">
        <f>[10]PRESUPUESTO!$F$69</f>
        <v>3.2801030508474578</v>
      </c>
      <c r="P78" s="103">
        <f>'[9]GG Y UTLIDAD'!$G$28</f>
        <v>0.50377574000000003</v>
      </c>
      <c r="Q78" s="12"/>
      <c r="R78" s="13"/>
      <c r="S78" s="13"/>
      <c r="T78" s="13"/>
      <c r="U78" s="13"/>
    </row>
    <row r="79" spans="1:21" s="9" customFormat="1" ht="30" customHeight="1">
      <c r="A79" s="81">
        <v>1.08</v>
      </c>
      <c r="B79" s="77"/>
      <c r="C79" s="78"/>
      <c r="D79" s="90"/>
      <c r="E79" s="120" t="s">
        <v>89</v>
      </c>
      <c r="F79" s="121"/>
      <c r="G79" s="121"/>
      <c r="H79" s="121"/>
      <c r="I79" s="121"/>
      <c r="J79" s="122"/>
      <c r="K79" s="79"/>
      <c r="L79" s="79"/>
      <c r="O79" s="102"/>
      <c r="P79" s="103"/>
      <c r="Q79" s="12"/>
      <c r="R79" s="13"/>
      <c r="S79" s="13"/>
      <c r="T79" s="13"/>
      <c r="U79" s="13"/>
    </row>
    <row r="80" spans="1:21" s="9" customFormat="1" ht="30" customHeight="1">
      <c r="A80" s="45" t="s">
        <v>142</v>
      </c>
      <c r="B80" s="46" t="s">
        <v>99</v>
      </c>
      <c r="C80" s="84">
        <v>245.80470000000003</v>
      </c>
      <c r="D80" s="57"/>
      <c r="E80" s="117" t="s">
        <v>90</v>
      </c>
      <c r="F80" s="118" t="s">
        <v>90</v>
      </c>
      <c r="G80" s="118" t="s">
        <v>90</v>
      </c>
      <c r="H80" s="118" t="s">
        <v>90</v>
      </c>
      <c r="I80" s="118" t="s">
        <v>90</v>
      </c>
      <c r="J80" s="119" t="s">
        <v>90</v>
      </c>
      <c r="K80" s="48">
        <f>'[10] APU PARTIDAS'!$K$670+N80</f>
        <v>7.8895746566932843</v>
      </c>
      <c r="L80" s="48">
        <f t="shared" ref="L80:L81" si="11">+K80*C80</f>
        <v>1939.294531616096</v>
      </c>
      <c r="N80" s="9">
        <f t="shared" si="0"/>
        <v>2.6430645243425097</v>
      </c>
      <c r="O80" s="102">
        <f>[10]PRESUPUESTO!$F$71</f>
        <v>5.2465101323507746</v>
      </c>
      <c r="P80" s="103">
        <f>'[9]GG Y UTLIDAD'!$G$28</f>
        <v>0.50377574000000003</v>
      </c>
      <c r="Q80" s="12"/>
      <c r="R80" s="13"/>
      <c r="S80" s="13"/>
      <c r="T80" s="13"/>
      <c r="U80" s="13"/>
    </row>
    <row r="81" spans="1:21" s="9" customFormat="1" ht="30" customHeight="1">
      <c r="A81" s="45" t="s">
        <v>143</v>
      </c>
      <c r="B81" s="46" t="s">
        <v>97</v>
      </c>
      <c r="C81" s="84">
        <v>1000</v>
      </c>
      <c r="D81" s="57"/>
      <c r="E81" s="117" t="s">
        <v>91</v>
      </c>
      <c r="F81" s="118" t="s">
        <v>91</v>
      </c>
      <c r="G81" s="118" t="s">
        <v>91</v>
      </c>
      <c r="H81" s="118" t="s">
        <v>91</v>
      </c>
      <c r="I81" s="118" t="s">
        <v>91</v>
      </c>
      <c r="J81" s="119" t="s">
        <v>91</v>
      </c>
      <c r="K81" s="48">
        <f>'[10] APU PARTIDAS'!$K$684+N81</f>
        <v>6.2314293535875755</v>
      </c>
      <c r="L81" s="48">
        <f t="shared" si="11"/>
        <v>6231.4293535875759</v>
      </c>
      <c r="N81" s="9">
        <f t="shared" si="0"/>
        <v>2.0875738651438165</v>
      </c>
      <c r="O81" s="102">
        <f>[10]PRESUPUESTO!$F$72</f>
        <v>4.1438554884437595</v>
      </c>
      <c r="P81" s="103">
        <f>'[9]GG Y UTLIDAD'!$G$28</f>
        <v>0.50377574000000003</v>
      </c>
      <c r="Q81" s="12"/>
      <c r="R81" s="13"/>
      <c r="S81" s="13"/>
      <c r="T81" s="13"/>
      <c r="U81" s="13"/>
    </row>
    <row r="82" spans="1:21" s="9" customFormat="1" ht="30" customHeight="1">
      <c r="A82" s="81">
        <v>1.0900000000000001</v>
      </c>
      <c r="B82" s="77"/>
      <c r="C82" s="78"/>
      <c r="D82" s="90"/>
      <c r="E82" s="120" t="s">
        <v>92</v>
      </c>
      <c r="F82" s="121"/>
      <c r="G82" s="121"/>
      <c r="H82" s="121"/>
      <c r="I82" s="121"/>
      <c r="J82" s="122"/>
      <c r="K82" s="79"/>
      <c r="L82" s="79"/>
      <c r="O82" s="102"/>
      <c r="P82" s="103"/>
      <c r="Q82" s="12"/>
      <c r="R82" s="13"/>
      <c r="S82" s="13"/>
      <c r="T82" s="13"/>
      <c r="U82" s="13"/>
    </row>
    <row r="83" spans="1:21" s="9" customFormat="1" ht="30" customHeight="1">
      <c r="A83" s="45" t="s">
        <v>144</v>
      </c>
      <c r="B83" s="46" t="s">
        <v>95</v>
      </c>
      <c r="C83" s="84">
        <v>1</v>
      </c>
      <c r="D83" s="57"/>
      <c r="E83" s="117" t="s">
        <v>92</v>
      </c>
      <c r="F83" s="118" t="s">
        <v>92</v>
      </c>
      <c r="G83" s="118" t="s">
        <v>92</v>
      </c>
      <c r="H83" s="118" t="s">
        <v>92</v>
      </c>
      <c r="I83" s="118" t="s">
        <v>92</v>
      </c>
      <c r="J83" s="119" t="s">
        <v>92</v>
      </c>
      <c r="K83" s="48">
        <f>'[10] APU PARTIDAS'!$K$696+N83</f>
        <v>30712.514203464001</v>
      </c>
      <c r="L83" s="48">
        <f t="shared" ref="L83:L84" si="12">+K83*C83</f>
        <v>30712.514203464001</v>
      </c>
      <c r="N83" s="9">
        <f t="shared" ref="N83:N84" si="13">O83*P83</f>
        <v>10288.914203464001</v>
      </c>
      <c r="O83" s="102">
        <f>[10]PRESUPUESTO!$F$74</f>
        <v>20423.600000000002</v>
      </c>
      <c r="P83" s="103">
        <f>'[9]GG Y UTLIDAD'!$G$28</f>
        <v>0.50377574000000003</v>
      </c>
      <c r="Q83" s="12"/>
      <c r="R83" s="13"/>
      <c r="S83" s="13"/>
      <c r="T83" s="13"/>
      <c r="U83" s="13"/>
    </row>
    <row r="84" spans="1:21" s="9" customFormat="1" ht="30" customHeight="1">
      <c r="A84" s="45" t="s">
        <v>145</v>
      </c>
      <c r="B84" s="46" t="s">
        <v>95</v>
      </c>
      <c r="C84" s="84">
        <v>1</v>
      </c>
      <c r="D84" s="57"/>
      <c r="E84" s="117" t="s">
        <v>93</v>
      </c>
      <c r="F84" s="118" t="s">
        <v>93</v>
      </c>
      <c r="G84" s="118" t="s">
        <v>93</v>
      </c>
      <c r="H84" s="118" t="s">
        <v>93</v>
      </c>
      <c r="I84" s="118" t="s">
        <v>93</v>
      </c>
      <c r="J84" s="119" t="s">
        <v>93</v>
      </c>
      <c r="K84" s="48">
        <f>'[10] APU PARTIDAS'!$K$701+N84</f>
        <v>22497.988846140001</v>
      </c>
      <c r="L84" s="48">
        <f t="shared" si="12"/>
        <v>22497.988846140001</v>
      </c>
      <c r="N84" s="9">
        <f t="shared" si="13"/>
        <v>7536.9888461400005</v>
      </c>
      <c r="O84" s="102">
        <f>[10]PRESUPUESTO!$F$75</f>
        <v>14961</v>
      </c>
      <c r="P84" s="103">
        <f>'[9]GG Y UTLIDAD'!$G$28</f>
        <v>0.50377574000000003</v>
      </c>
      <c r="Q84" s="12"/>
      <c r="R84" s="13"/>
      <c r="S84" s="13"/>
      <c r="T84" s="13"/>
      <c r="U84" s="13"/>
    </row>
    <row r="85" spans="1:21" s="9" customFormat="1" ht="30" customHeight="1">
      <c r="A85" s="111" t="s">
        <v>21</v>
      </c>
      <c r="B85" s="112"/>
      <c r="C85" s="112"/>
      <c r="D85" s="112"/>
      <c r="E85" s="112"/>
      <c r="F85" s="112"/>
      <c r="G85" s="112"/>
      <c r="H85" s="112"/>
      <c r="I85" s="112"/>
      <c r="J85" s="112"/>
      <c r="K85" s="113"/>
      <c r="L85" s="104">
        <f>SUM(L17:L84)</f>
        <v>1582991.3474737571</v>
      </c>
      <c r="N85" s="10"/>
      <c r="O85" s="11"/>
      <c r="P85" s="11"/>
      <c r="Q85" s="12"/>
      <c r="R85" s="13"/>
      <c r="S85" s="13"/>
      <c r="T85" s="13"/>
      <c r="U85" s="13"/>
    </row>
    <row r="86" spans="1:21" s="9" customFormat="1" ht="30" customHeight="1">
      <c r="A86" s="45"/>
      <c r="B86" s="46"/>
      <c r="C86" s="47"/>
      <c r="D86" s="54"/>
      <c r="E86" s="114" t="s">
        <v>31</v>
      </c>
      <c r="F86" s="115"/>
      <c r="G86" s="115"/>
      <c r="H86" s="115"/>
      <c r="I86" s="115"/>
      <c r="J86" s="116"/>
      <c r="K86" s="86">
        <v>0.18</v>
      </c>
      <c r="L86" s="105">
        <f>+K86*L85</f>
        <v>284938.44254527625</v>
      </c>
      <c r="N86" s="10"/>
      <c r="O86" s="11"/>
      <c r="P86" s="11"/>
      <c r="Q86" s="12"/>
      <c r="R86" s="13"/>
      <c r="S86" s="13"/>
      <c r="T86" s="13"/>
      <c r="U86" s="13"/>
    </row>
    <row r="87" spans="1:21" s="9" customFormat="1" ht="30" customHeight="1" thickBot="1">
      <c r="A87" s="111" t="s">
        <v>153</v>
      </c>
      <c r="B87" s="112"/>
      <c r="C87" s="112"/>
      <c r="D87" s="112"/>
      <c r="E87" s="112"/>
      <c r="F87" s="112"/>
      <c r="G87" s="112"/>
      <c r="H87" s="112"/>
      <c r="I87" s="112"/>
      <c r="J87" s="112"/>
      <c r="K87" s="113"/>
      <c r="L87" s="199">
        <f>+L86+L85</f>
        <v>1867929.7900190335</v>
      </c>
      <c r="N87" s="10"/>
      <c r="O87" s="11"/>
      <c r="P87" s="11"/>
      <c r="Q87" s="12"/>
      <c r="R87" s="13"/>
      <c r="S87" s="13"/>
      <c r="T87" s="13"/>
      <c r="U87" s="13"/>
    </row>
    <row r="88" spans="1:21" ht="13.8">
      <c r="A88" s="20"/>
      <c r="B88" s="21"/>
      <c r="C88" s="21"/>
      <c r="D88" s="21"/>
      <c r="E88" s="39"/>
      <c r="F88" s="39"/>
      <c r="G88" s="39"/>
      <c r="H88" s="39"/>
      <c r="I88" s="22"/>
      <c r="J88" s="22"/>
      <c r="K88" s="23"/>
      <c r="L88" s="23"/>
      <c r="N88" s="7"/>
      <c r="O88" s="7"/>
      <c r="P88" s="106"/>
      <c r="Q88" s="6"/>
      <c r="R88" s="7"/>
      <c r="S88" s="7"/>
      <c r="T88" s="7"/>
      <c r="U88" s="7"/>
    </row>
    <row r="89" spans="1:21" ht="18" customHeight="1" thickBot="1">
      <c r="A89" s="1"/>
      <c r="B89" s="26"/>
      <c r="C89" s="26"/>
      <c r="D89" s="26"/>
      <c r="E89" s="181" t="s">
        <v>11</v>
      </c>
      <c r="F89" s="181"/>
      <c r="G89" s="7"/>
      <c r="H89" s="7"/>
      <c r="I89" s="7"/>
      <c r="J89" s="7"/>
      <c r="K89" s="7"/>
      <c r="L89" s="7"/>
      <c r="N89" s="7"/>
      <c r="O89" s="7"/>
      <c r="P89" s="106"/>
      <c r="Q89" s="6"/>
      <c r="R89" s="7"/>
      <c r="S89" s="7"/>
      <c r="T89" s="7"/>
      <c r="U89" s="7"/>
    </row>
    <row r="90" spans="1:21" ht="32.25" customHeight="1" thickBot="1">
      <c r="A90" s="1"/>
      <c r="B90" s="26"/>
      <c r="C90" s="26"/>
      <c r="D90" s="26"/>
      <c r="E90" s="174" t="s">
        <v>6</v>
      </c>
      <c r="F90" s="175"/>
      <c r="G90" s="186"/>
      <c r="H90" s="174" t="s">
        <v>7</v>
      </c>
      <c r="I90" s="175"/>
      <c r="J90" s="175"/>
      <c r="K90" s="175"/>
      <c r="L90" s="175"/>
      <c r="N90" s="7"/>
      <c r="O90" s="7"/>
      <c r="P90" s="107"/>
      <c r="Q90" s="7"/>
      <c r="R90" s="7"/>
      <c r="S90" s="7"/>
      <c r="T90" s="7"/>
      <c r="U90" s="7"/>
    </row>
    <row r="91" spans="1:21" s="14" customFormat="1" ht="23.25" customHeight="1">
      <c r="A91" s="25"/>
      <c r="B91" s="28"/>
      <c r="C91" s="28"/>
      <c r="D91" s="28"/>
      <c r="E91" s="178" t="s">
        <v>8</v>
      </c>
      <c r="F91" s="179"/>
      <c r="G91" s="180"/>
      <c r="H91" s="176" t="s">
        <v>161</v>
      </c>
      <c r="I91" s="177"/>
      <c r="J91" s="177"/>
      <c r="K91" s="177"/>
      <c r="L91" s="177"/>
      <c r="N91" s="15"/>
      <c r="O91" s="15"/>
      <c r="P91" s="108"/>
      <c r="Q91" s="15"/>
      <c r="R91" s="15"/>
      <c r="S91" s="15"/>
      <c r="T91" s="15"/>
      <c r="U91" s="15"/>
    </row>
    <row r="92" spans="1:21" s="14" customFormat="1" ht="23.25" customHeight="1">
      <c r="A92" s="25"/>
      <c r="B92" s="28"/>
      <c r="C92" s="28"/>
      <c r="D92" s="28"/>
      <c r="E92" s="166" t="s">
        <v>12</v>
      </c>
      <c r="F92" s="167"/>
      <c r="G92" s="173"/>
      <c r="H92" s="166" t="s">
        <v>154</v>
      </c>
      <c r="I92" s="167"/>
      <c r="J92" s="167"/>
      <c r="K92" s="167"/>
      <c r="L92" s="167"/>
      <c r="N92" s="15"/>
      <c r="O92" s="15"/>
      <c r="P92" s="108"/>
      <c r="Q92" s="15"/>
      <c r="R92" s="15"/>
      <c r="S92" s="15"/>
      <c r="T92" s="15"/>
      <c r="U92" s="15"/>
    </row>
    <row r="93" spans="1:21" s="14" customFormat="1" ht="23.25" customHeight="1">
      <c r="A93" s="25"/>
      <c r="B93" s="29"/>
      <c r="C93" s="29"/>
      <c r="D93" s="29"/>
      <c r="E93" s="166" t="s">
        <v>9</v>
      </c>
      <c r="F93" s="167"/>
      <c r="G93" s="173"/>
      <c r="H93" s="166" t="s">
        <v>162</v>
      </c>
      <c r="I93" s="167"/>
      <c r="J93" s="167"/>
      <c r="K93" s="167"/>
      <c r="L93" s="167"/>
      <c r="N93" s="15"/>
      <c r="O93" s="15"/>
      <c r="P93" s="15"/>
      <c r="Q93" s="109"/>
      <c r="R93" s="15"/>
      <c r="S93" s="15"/>
      <c r="T93" s="15"/>
      <c r="U93" s="15"/>
    </row>
    <row r="94" spans="1:21" s="14" customFormat="1" ht="23.25" customHeight="1">
      <c r="A94" s="25"/>
      <c r="B94" s="29"/>
      <c r="C94" s="29"/>
      <c r="D94" s="29"/>
      <c r="E94" s="185" t="s">
        <v>20</v>
      </c>
      <c r="F94" s="167"/>
      <c r="G94" s="173"/>
      <c r="H94" s="166" t="s">
        <v>155</v>
      </c>
      <c r="I94" s="167"/>
      <c r="J94" s="167"/>
      <c r="K94" s="167"/>
      <c r="L94" s="167"/>
      <c r="N94" s="15"/>
      <c r="O94" s="15"/>
      <c r="P94" s="15"/>
      <c r="Q94" s="109"/>
      <c r="R94" s="15"/>
      <c r="S94" s="15"/>
      <c r="T94" s="15"/>
      <c r="U94" s="15"/>
    </row>
    <row r="95" spans="1:21" s="14" customFormat="1" ht="23.25" customHeight="1">
      <c r="A95" s="25"/>
      <c r="B95" s="29"/>
      <c r="C95" s="29"/>
      <c r="D95" s="29"/>
      <c r="E95" s="166" t="s">
        <v>14</v>
      </c>
      <c r="F95" s="167"/>
      <c r="G95" s="173"/>
      <c r="H95" s="166" t="s">
        <v>156</v>
      </c>
      <c r="I95" s="167"/>
      <c r="J95" s="167"/>
      <c r="K95" s="167"/>
      <c r="L95" s="167"/>
      <c r="N95" s="15"/>
      <c r="O95" s="15"/>
      <c r="P95" s="15"/>
      <c r="Q95" s="109"/>
      <c r="R95" s="15"/>
      <c r="S95" s="15"/>
      <c r="T95" s="15"/>
      <c r="U95" s="15"/>
    </row>
    <row r="96" spans="1:21" s="14" customFormat="1" ht="23.25" customHeight="1" thickBot="1">
      <c r="A96" s="25"/>
      <c r="B96" s="29"/>
      <c r="C96" s="29"/>
      <c r="D96" s="29"/>
      <c r="E96" s="182" t="s">
        <v>13</v>
      </c>
      <c r="F96" s="183"/>
      <c r="G96" s="184"/>
      <c r="H96" s="168" t="s">
        <v>156</v>
      </c>
      <c r="I96" s="169"/>
      <c r="J96" s="169"/>
      <c r="K96" s="169"/>
      <c r="L96" s="169"/>
      <c r="N96" s="15"/>
      <c r="O96" s="15"/>
      <c r="P96" s="15"/>
      <c r="Q96" s="109"/>
      <c r="R96" s="15"/>
      <c r="S96" s="15"/>
      <c r="T96" s="15"/>
      <c r="U96" s="15"/>
    </row>
    <row r="97" spans="1:21" ht="13.8" thickBot="1">
      <c r="A97" s="30"/>
      <c r="B97" s="31"/>
      <c r="C97" s="31"/>
      <c r="D97" s="31"/>
      <c r="E97" s="3"/>
      <c r="F97" s="3"/>
      <c r="G97" s="3"/>
      <c r="H97" s="32"/>
      <c r="I97" s="32"/>
      <c r="J97" s="32"/>
      <c r="K97" s="3"/>
      <c r="L97" s="3"/>
      <c r="N97" s="7"/>
      <c r="O97" s="7"/>
      <c r="P97" s="7"/>
      <c r="Q97" s="6"/>
      <c r="R97" s="7"/>
      <c r="S97" s="7"/>
      <c r="T97" s="7"/>
      <c r="U97" s="7"/>
    </row>
    <row r="98" spans="1:21" ht="13.8">
      <c r="A98" s="16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</row>
    <row r="99" spans="1:21" ht="13.8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</row>
    <row r="100" spans="1:21" ht="13.8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</row>
    <row r="101" spans="1:21" ht="13.8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</row>
  </sheetData>
  <mergeCells count="108">
    <mergeCell ref="H95:L95"/>
    <mergeCell ref="H96:L96"/>
    <mergeCell ref="A87:K87"/>
    <mergeCell ref="A11:C11"/>
    <mergeCell ref="A14:L14"/>
    <mergeCell ref="E93:G93"/>
    <mergeCell ref="H90:L90"/>
    <mergeCell ref="H91:L91"/>
    <mergeCell ref="H92:L92"/>
    <mergeCell ref="H93:L93"/>
    <mergeCell ref="E91:G91"/>
    <mergeCell ref="E92:G92"/>
    <mergeCell ref="E89:F89"/>
    <mergeCell ref="E18:J18"/>
    <mergeCell ref="H94:L94"/>
    <mergeCell ref="E96:G96"/>
    <mergeCell ref="E94:G94"/>
    <mergeCell ref="E95:G95"/>
    <mergeCell ref="E90:G90"/>
    <mergeCell ref="E19:J19"/>
    <mergeCell ref="E20:J20"/>
    <mergeCell ref="E26:J26"/>
    <mergeCell ref="E27:J27"/>
    <mergeCell ref="E21:J21"/>
    <mergeCell ref="A8:C8"/>
    <mergeCell ref="A9:C9"/>
    <mergeCell ref="K1:L2"/>
    <mergeCell ref="N13:P13"/>
    <mergeCell ref="E16:J16"/>
    <mergeCell ref="E17:J17"/>
    <mergeCell ref="K3:L3"/>
    <mergeCell ref="D9:J9"/>
    <mergeCell ref="D8:J8"/>
    <mergeCell ref="E13:J13"/>
    <mergeCell ref="E15:J15"/>
    <mergeCell ref="K4:K5"/>
    <mergeCell ref="L4:L5"/>
    <mergeCell ref="D10:J10"/>
    <mergeCell ref="A5:D5"/>
    <mergeCell ref="A6:D6"/>
    <mergeCell ref="A1:D4"/>
    <mergeCell ref="E1:J6"/>
    <mergeCell ref="A10:C10"/>
    <mergeCell ref="A7:C7"/>
    <mergeCell ref="D11:J11"/>
    <mergeCell ref="E22:J22"/>
    <mergeCell ref="E23:J23"/>
    <mergeCell ref="E24:J24"/>
    <mergeCell ref="E25:J25"/>
    <mergeCell ref="E31:J31"/>
    <mergeCell ref="E32:J32"/>
    <mergeCell ref="E33:J33"/>
    <mergeCell ref="E34:J34"/>
    <mergeCell ref="E50:J50"/>
    <mergeCell ref="E51:J51"/>
    <mergeCell ref="E52:J52"/>
    <mergeCell ref="E53:J53"/>
    <mergeCell ref="E54:J54"/>
    <mergeCell ref="E40:J40"/>
    <mergeCell ref="E28:J28"/>
    <mergeCell ref="E29:J29"/>
    <mergeCell ref="E30:J30"/>
    <mergeCell ref="E35:J35"/>
    <mergeCell ref="E36:J36"/>
    <mergeCell ref="E37:J37"/>
    <mergeCell ref="E38:J38"/>
    <mergeCell ref="E39:J39"/>
    <mergeCell ref="E46:J46"/>
    <mergeCell ref="E47:J47"/>
    <mergeCell ref="E41:J41"/>
    <mergeCell ref="E42:J42"/>
    <mergeCell ref="E43:J43"/>
    <mergeCell ref="E44:J44"/>
    <mergeCell ref="E45:J45"/>
    <mergeCell ref="E48:J48"/>
    <mergeCell ref="E49:J49"/>
    <mergeCell ref="E60:J60"/>
    <mergeCell ref="E61:J61"/>
    <mergeCell ref="E62:J62"/>
    <mergeCell ref="E63:J63"/>
    <mergeCell ref="E64:J64"/>
    <mergeCell ref="E55:J55"/>
    <mergeCell ref="E56:J56"/>
    <mergeCell ref="E57:J57"/>
    <mergeCell ref="E58:J58"/>
    <mergeCell ref="E59:J59"/>
    <mergeCell ref="E70:J70"/>
    <mergeCell ref="E71:J71"/>
    <mergeCell ref="E72:J72"/>
    <mergeCell ref="E73:J73"/>
    <mergeCell ref="E74:J74"/>
    <mergeCell ref="E65:J65"/>
    <mergeCell ref="E66:J66"/>
    <mergeCell ref="E67:J67"/>
    <mergeCell ref="E68:J68"/>
    <mergeCell ref="E69:J69"/>
    <mergeCell ref="A85:K85"/>
    <mergeCell ref="E86:J86"/>
    <mergeCell ref="E80:J80"/>
    <mergeCell ref="E81:J81"/>
    <mergeCell ref="E82:J82"/>
    <mergeCell ref="E83:J83"/>
    <mergeCell ref="E84:J84"/>
    <mergeCell ref="E75:J75"/>
    <mergeCell ref="E76:J76"/>
    <mergeCell ref="E77:J77"/>
    <mergeCell ref="E78:J78"/>
    <mergeCell ref="E79:J79"/>
  </mergeCells>
  <pageMargins left="0.39370078740157483" right="0.19685039370078741" top="0.19685039370078741" bottom="0.19685039370078741" header="0.19685039370078741" footer="0.19685039370078741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N104"/>
  <sheetViews>
    <sheetView showGridLines="0" tabSelected="1" view="pageBreakPreview" zoomScale="50" zoomScaleNormal="85" zoomScaleSheetLayoutView="50" workbookViewId="0">
      <pane xSplit="10" ySplit="16" topLeftCell="K85" activePane="bottomRight" state="frozen"/>
      <selection pane="topRight" activeCell="K1" sqref="K1"/>
      <selection pane="bottomLeft" activeCell="A17" sqref="A17"/>
      <selection pane="bottomRight" activeCell="L90" sqref="L90"/>
    </sheetView>
  </sheetViews>
  <sheetFormatPr baseColWidth="10" defaultRowHeight="14.4"/>
  <cols>
    <col min="1" max="1" width="11.88671875" style="2" customWidth="1"/>
    <col min="2" max="2" width="10" style="2" customWidth="1"/>
    <col min="3" max="3" width="14.33203125" style="2" customWidth="1"/>
    <col min="4" max="4" width="15.44140625" style="96" hidden="1" customWidth="1"/>
    <col min="5" max="5" width="22.44140625" style="2" customWidth="1"/>
    <col min="6" max="6" width="17.5546875" style="2" customWidth="1"/>
    <col min="7" max="7" width="23.109375" style="2" customWidth="1"/>
    <col min="8" max="8" width="22" style="2" customWidth="1"/>
    <col min="9" max="9" width="11.6640625" style="2" customWidth="1"/>
    <col min="10" max="10" width="13" style="2" customWidth="1"/>
    <col min="11" max="11" width="17.33203125" style="2" customWidth="1"/>
    <col min="12" max="12" width="32.33203125" style="2" customWidth="1"/>
    <col min="13" max="13" width="0" hidden="1" customWidth="1"/>
    <col min="14" max="14" width="11.44140625" hidden="1" customWidth="1"/>
    <col min="15" max="18" width="0" hidden="1" customWidth="1"/>
  </cols>
  <sheetData>
    <row r="1" spans="1:12" ht="38.25" customHeight="1">
      <c r="A1" s="149"/>
      <c r="B1" s="150"/>
      <c r="C1" s="150"/>
      <c r="D1" s="151"/>
      <c r="E1" s="155" t="s">
        <v>22</v>
      </c>
      <c r="F1" s="156"/>
      <c r="G1" s="156"/>
      <c r="H1" s="156"/>
      <c r="I1" s="156"/>
      <c r="J1" s="157"/>
      <c r="K1" s="128"/>
      <c r="L1" s="129"/>
    </row>
    <row r="2" spans="1:12" ht="38.25" customHeight="1">
      <c r="A2" s="152"/>
      <c r="B2" s="153"/>
      <c r="C2" s="153"/>
      <c r="D2" s="154"/>
      <c r="E2" s="158"/>
      <c r="F2" s="159"/>
      <c r="G2" s="159"/>
      <c r="H2" s="159"/>
      <c r="I2" s="159"/>
      <c r="J2" s="160"/>
      <c r="K2" s="130"/>
      <c r="L2" s="131"/>
    </row>
    <row r="3" spans="1:12">
      <c r="A3" s="152"/>
      <c r="B3" s="153"/>
      <c r="C3" s="153"/>
      <c r="D3" s="154"/>
      <c r="E3" s="158"/>
      <c r="F3" s="159"/>
      <c r="G3" s="159"/>
      <c r="H3" s="159"/>
      <c r="I3" s="159"/>
      <c r="J3" s="160"/>
      <c r="K3" s="134" t="s">
        <v>19</v>
      </c>
      <c r="L3" s="135"/>
    </row>
    <row r="4" spans="1:12">
      <c r="A4" s="152"/>
      <c r="B4" s="153"/>
      <c r="C4" s="153"/>
      <c r="D4" s="154"/>
      <c r="E4" s="158"/>
      <c r="F4" s="159"/>
      <c r="G4" s="159"/>
      <c r="H4" s="159"/>
      <c r="I4" s="159"/>
      <c r="J4" s="160"/>
      <c r="K4" s="139" t="s">
        <v>18</v>
      </c>
      <c r="L4" s="141"/>
    </row>
    <row r="5" spans="1:12">
      <c r="A5" s="143" t="s">
        <v>23</v>
      </c>
      <c r="B5" s="144"/>
      <c r="C5" s="144"/>
      <c r="D5" s="145"/>
      <c r="E5" s="158"/>
      <c r="F5" s="159"/>
      <c r="G5" s="159"/>
      <c r="H5" s="159"/>
      <c r="I5" s="159"/>
      <c r="J5" s="160"/>
      <c r="K5" s="140"/>
      <c r="L5" s="142"/>
    </row>
    <row r="6" spans="1:12" ht="15" thickBot="1">
      <c r="A6" s="146" t="s">
        <v>24</v>
      </c>
      <c r="B6" s="147"/>
      <c r="C6" s="147"/>
      <c r="D6" s="148"/>
      <c r="E6" s="161"/>
      <c r="F6" s="162"/>
      <c r="G6" s="162"/>
      <c r="H6" s="162"/>
      <c r="I6" s="162"/>
      <c r="J6" s="163"/>
      <c r="K6" s="53"/>
      <c r="L6" s="33"/>
    </row>
    <row r="7" spans="1:12">
      <c r="A7" s="164" t="s">
        <v>17</v>
      </c>
      <c r="B7" s="165"/>
      <c r="C7" s="165"/>
      <c r="D7" s="87"/>
      <c r="E7" s="42"/>
      <c r="F7" s="42"/>
      <c r="G7" s="42"/>
      <c r="H7" s="42"/>
      <c r="I7" s="42"/>
      <c r="J7" s="42"/>
      <c r="K7" s="18"/>
      <c r="L7" s="19"/>
    </row>
    <row r="8" spans="1:12">
      <c r="A8" s="126" t="s">
        <v>0</v>
      </c>
      <c r="B8" s="127"/>
      <c r="C8" s="127"/>
      <c r="D8" s="136" t="s">
        <v>157</v>
      </c>
      <c r="E8" s="136"/>
      <c r="F8" s="136"/>
      <c r="G8" s="136"/>
      <c r="H8" s="136"/>
      <c r="I8" s="136"/>
      <c r="J8" s="136"/>
      <c r="K8" s="36"/>
      <c r="L8" s="37"/>
    </row>
    <row r="9" spans="1:12">
      <c r="A9" s="126" t="s">
        <v>1</v>
      </c>
      <c r="B9" s="127"/>
      <c r="C9" s="127"/>
      <c r="D9" s="136" t="s">
        <v>158</v>
      </c>
      <c r="E9" s="136"/>
      <c r="F9" s="136"/>
      <c r="G9" s="136"/>
      <c r="H9" s="136"/>
      <c r="I9" s="136"/>
      <c r="J9" s="136"/>
      <c r="K9" s="36"/>
      <c r="L9" s="37"/>
    </row>
    <row r="10" spans="1:12">
      <c r="A10" s="126" t="s">
        <v>2</v>
      </c>
      <c r="B10" s="127"/>
      <c r="C10" s="127"/>
      <c r="D10" s="136">
        <v>976332336</v>
      </c>
      <c r="E10" s="136"/>
      <c r="F10" s="136"/>
      <c r="G10" s="136"/>
      <c r="H10" s="136"/>
      <c r="I10" s="136"/>
      <c r="J10" s="136"/>
      <c r="K10" s="36"/>
      <c r="L10" s="37"/>
    </row>
    <row r="11" spans="1:12">
      <c r="A11" s="126" t="s">
        <v>3</v>
      </c>
      <c r="B11" s="127"/>
      <c r="C11" s="127"/>
      <c r="D11" s="136" t="s">
        <v>159</v>
      </c>
      <c r="E11" s="136"/>
      <c r="F11" s="136"/>
      <c r="G11" s="136"/>
      <c r="H11" s="136"/>
      <c r="I11" s="136"/>
      <c r="J11" s="136"/>
      <c r="K11" s="36"/>
      <c r="L11" s="37"/>
    </row>
    <row r="12" spans="1:12" ht="31.5" customHeight="1" thickBot="1">
      <c r="A12" s="34"/>
      <c r="B12" s="7"/>
      <c r="C12" s="7"/>
      <c r="D12" s="6"/>
      <c r="E12" s="7"/>
      <c r="F12" s="7"/>
      <c r="G12" s="7"/>
      <c r="H12" s="7"/>
      <c r="I12" s="7"/>
      <c r="J12" s="55"/>
      <c r="K12" s="55" t="s">
        <v>25</v>
      </c>
      <c r="L12" s="56">
        <v>44830</v>
      </c>
    </row>
    <row r="13" spans="1:12" ht="42.6" thickBot="1">
      <c r="A13" s="40" t="s">
        <v>10</v>
      </c>
      <c r="B13" s="41" t="s">
        <v>4</v>
      </c>
      <c r="C13" s="41" t="s">
        <v>5</v>
      </c>
      <c r="D13" s="41"/>
      <c r="E13" s="137" t="s">
        <v>6</v>
      </c>
      <c r="F13" s="137"/>
      <c r="G13" s="137"/>
      <c r="H13" s="137"/>
      <c r="I13" s="137"/>
      <c r="J13" s="137"/>
      <c r="K13" s="43" t="s">
        <v>16</v>
      </c>
      <c r="L13" s="44" t="s">
        <v>15</v>
      </c>
    </row>
    <row r="14" spans="1:12" ht="31.5" customHeight="1">
      <c r="A14" s="170" t="s">
        <v>33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2"/>
    </row>
    <row r="15" spans="1:12" ht="30" customHeight="1">
      <c r="A15" s="99">
        <v>1</v>
      </c>
      <c r="B15" s="59"/>
      <c r="C15" s="60"/>
      <c r="D15" s="88"/>
      <c r="E15" s="138" t="s">
        <v>34</v>
      </c>
      <c r="F15" s="138"/>
      <c r="G15" s="138"/>
      <c r="H15" s="138"/>
      <c r="I15" s="138"/>
      <c r="J15" s="138"/>
      <c r="K15" s="62"/>
      <c r="L15" s="63" t="str">
        <f>IF(AND(C15="",D15=""),"",IF(D15="",K15*C15,C15*D15*K15))</f>
        <v/>
      </c>
    </row>
    <row r="16" spans="1:12" ht="30" customHeight="1">
      <c r="A16" s="65">
        <v>1.01</v>
      </c>
      <c r="B16" s="66"/>
      <c r="C16" s="67"/>
      <c r="D16" s="89"/>
      <c r="E16" s="133" t="s">
        <v>35</v>
      </c>
      <c r="F16" s="133"/>
      <c r="G16" s="133"/>
      <c r="H16" s="133"/>
      <c r="I16" s="133"/>
      <c r="J16" s="133"/>
      <c r="K16" s="69"/>
      <c r="L16" s="70" t="str">
        <f>IF(AND(C16="",D16=""),"",IF(D16="",K16*C16,C16*D16*K16))</f>
        <v/>
      </c>
    </row>
    <row r="17" spans="1:14" ht="30" customHeight="1">
      <c r="A17" s="64" t="s">
        <v>36</v>
      </c>
      <c r="B17" s="46" t="s">
        <v>94</v>
      </c>
      <c r="C17" s="84">
        <v>1</v>
      </c>
      <c r="D17" s="57"/>
      <c r="E17" s="117" t="s">
        <v>42</v>
      </c>
      <c r="F17" s="118" t="s">
        <v>42</v>
      </c>
      <c r="G17" s="118" t="s">
        <v>42</v>
      </c>
      <c r="H17" s="118" t="s">
        <v>42</v>
      </c>
      <c r="I17" s="118" t="s">
        <v>42</v>
      </c>
      <c r="J17" s="119" t="s">
        <v>42</v>
      </c>
      <c r="K17" s="48">
        <f>[10]PRESUPUESTO!$F$8</f>
        <v>2800</v>
      </c>
      <c r="L17" s="49">
        <f>+K17*C17</f>
        <v>2800</v>
      </c>
      <c r="N17">
        <v>2800</v>
      </c>
    </row>
    <row r="18" spans="1:14" ht="30" customHeight="1">
      <c r="A18" s="64" t="s">
        <v>37</v>
      </c>
      <c r="B18" s="46" t="s">
        <v>95</v>
      </c>
      <c r="C18" s="84">
        <v>1</v>
      </c>
      <c r="D18" s="57"/>
      <c r="E18" s="117" t="s">
        <v>43</v>
      </c>
      <c r="F18" s="118" t="s">
        <v>43</v>
      </c>
      <c r="G18" s="118" t="s">
        <v>43</v>
      </c>
      <c r="H18" s="118" t="s">
        <v>43</v>
      </c>
      <c r="I18" s="118" t="s">
        <v>43</v>
      </c>
      <c r="J18" s="119" t="s">
        <v>43</v>
      </c>
      <c r="K18" s="48">
        <f>[10]PRESUPUESTO!$F$9</f>
        <v>49999.999989999997</v>
      </c>
      <c r="L18" s="49">
        <f>+K18*C18</f>
        <v>49999.999989999997</v>
      </c>
      <c r="N18">
        <v>49999.999989999997</v>
      </c>
    </row>
    <row r="19" spans="1:14" ht="30" customHeight="1">
      <c r="A19" s="64" t="s">
        <v>38</v>
      </c>
      <c r="B19" s="46" t="s">
        <v>96</v>
      </c>
      <c r="C19" s="100">
        <v>1</v>
      </c>
      <c r="D19" s="57"/>
      <c r="E19" s="117" t="s">
        <v>44</v>
      </c>
      <c r="F19" s="118" t="s">
        <v>44</v>
      </c>
      <c r="G19" s="118" t="s">
        <v>44</v>
      </c>
      <c r="H19" s="118" t="s">
        <v>44</v>
      </c>
      <c r="I19" s="118" t="s">
        <v>44</v>
      </c>
      <c r="J19" s="119" t="s">
        <v>44</v>
      </c>
      <c r="K19" s="48">
        <f>[10]PRESUPUESTO!$F$10</f>
        <v>87125</v>
      </c>
      <c r="L19" s="49">
        <f>+K19*C19</f>
        <v>87125</v>
      </c>
      <c r="N19">
        <v>147525</v>
      </c>
    </row>
    <row r="20" spans="1:14" ht="30" customHeight="1">
      <c r="A20" s="65">
        <v>1.02</v>
      </c>
      <c r="B20" s="66"/>
      <c r="C20" s="67"/>
      <c r="D20" s="89"/>
      <c r="E20" s="123" t="s">
        <v>41</v>
      </c>
      <c r="F20" s="124"/>
      <c r="G20" s="124"/>
      <c r="H20" s="124"/>
      <c r="I20" s="124"/>
      <c r="J20" s="125"/>
      <c r="K20" s="69"/>
      <c r="L20" s="70" t="str">
        <f t="shared" ref="L20:L36" si="0">IF(AND(C20="",D20=""),"",IF(D20="",K20*C20,C20*D20*K20))</f>
        <v/>
      </c>
      <c r="N20" t="s">
        <v>160</v>
      </c>
    </row>
    <row r="21" spans="1:14" ht="30" customHeight="1">
      <c r="A21" s="64" t="s">
        <v>39</v>
      </c>
      <c r="B21" s="46" t="s">
        <v>95</v>
      </c>
      <c r="C21" s="84">
        <v>1</v>
      </c>
      <c r="D21" s="57"/>
      <c r="E21" s="117" t="s">
        <v>45</v>
      </c>
      <c r="F21" s="118" t="s">
        <v>45</v>
      </c>
      <c r="G21" s="118" t="s">
        <v>45</v>
      </c>
      <c r="H21" s="118" t="s">
        <v>45</v>
      </c>
      <c r="I21" s="118" t="s">
        <v>45</v>
      </c>
      <c r="J21" s="119" t="s">
        <v>45</v>
      </c>
      <c r="K21" s="48">
        <f>[10]PRESUPUESTO!$F$12</f>
        <v>72000</v>
      </c>
      <c r="L21" s="49">
        <f>+K21*C21</f>
        <v>72000</v>
      </c>
      <c r="N21">
        <v>72000</v>
      </c>
    </row>
    <row r="22" spans="1:14" ht="30" customHeight="1">
      <c r="A22" s="64" t="s">
        <v>40</v>
      </c>
      <c r="B22" s="46" t="s">
        <v>96</v>
      </c>
      <c r="C22" s="100">
        <v>1</v>
      </c>
      <c r="D22" s="57"/>
      <c r="E22" s="117" t="s">
        <v>46</v>
      </c>
      <c r="F22" s="118" t="s">
        <v>46</v>
      </c>
      <c r="G22" s="118" t="s">
        <v>46</v>
      </c>
      <c r="H22" s="118" t="s">
        <v>46</v>
      </c>
      <c r="I22" s="118" t="s">
        <v>46</v>
      </c>
      <c r="J22" s="119" t="s">
        <v>46</v>
      </c>
      <c r="K22" s="48">
        <f>[10]PRESUPUESTO!$F$13</f>
        <v>43000</v>
      </c>
      <c r="L22" s="49">
        <f>+K22*C22</f>
        <v>43000</v>
      </c>
      <c r="N22">
        <v>63650</v>
      </c>
    </row>
    <row r="23" spans="1:14" ht="30" customHeight="1">
      <c r="A23" s="65">
        <v>1.03</v>
      </c>
      <c r="B23" s="66"/>
      <c r="C23" s="67"/>
      <c r="D23" s="89"/>
      <c r="E23" s="123" t="s">
        <v>47</v>
      </c>
      <c r="F23" s="124"/>
      <c r="G23" s="124"/>
      <c r="H23" s="124"/>
      <c r="I23" s="124"/>
      <c r="J23" s="125"/>
      <c r="K23" s="69"/>
      <c r="L23" s="70" t="str">
        <f t="shared" si="0"/>
        <v/>
      </c>
      <c r="N23" t="s">
        <v>160</v>
      </c>
    </row>
    <row r="24" spans="1:14" ht="30" customHeight="1">
      <c r="A24" s="76" t="s">
        <v>48</v>
      </c>
      <c r="B24" s="77"/>
      <c r="C24" s="78"/>
      <c r="D24" s="90"/>
      <c r="E24" s="120" t="s">
        <v>49</v>
      </c>
      <c r="F24" s="121"/>
      <c r="G24" s="121"/>
      <c r="H24" s="121"/>
      <c r="I24" s="121"/>
      <c r="J24" s="122"/>
      <c r="K24" s="79"/>
      <c r="L24" s="80" t="str">
        <f t="shared" si="0"/>
        <v/>
      </c>
      <c r="N24" t="s">
        <v>160</v>
      </c>
    </row>
    <row r="25" spans="1:14" ht="30" customHeight="1">
      <c r="A25" s="71" t="s">
        <v>50</v>
      </c>
      <c r="B25" s="46" t="s">
        <v>97</v>
      </c>
      <c r="C25" s="84">
        <v>1407</v>
      </c>
      <c r="D25" s="57"/>
      <c r="E25" s="117" t="s">
        <v>51</v>
      </c>
      <c r="F25" s="118" t="s">
        <v>51</v>
      </c>
      <c r="G25" s="118" t="s">
        <v>51</v>
      </c>
      <c r="H25" s="118" t="s">
        <v>51</v>
      </c>
      <c r="I25" s="118" t="s">
        <v>51</v>
      </c>
      <c r="J25" s="119" t="s">
        <v>51</v>
      </c>
      <c r="K25" s="48">
        <f>[10]PRESUPUESTO!$F$16</f>
        <v>13.64236625235405</v>
      </c>
      <c r="L25" s="49">
        <f t="shared" ref="L25:L26" si="1">+K25*C25</f>
        <v>19194.809317062147</v>
      </c>
      <c r="N25">
        <v>16853.934270101694</v>
      </c>
    </row>
    <row r="26" spans="1:14" ht="30" customHeight="1">
      <c r="A26" s="71" t="s">
        <v>146</v>
      </c>
      <c r="B26" s="46" t="s">
        <v>98</v>
      </c>
      <c r="C26" s="84">
        <v>4.6900000000000004</v>
      </c>
      <c r="D26" s="57"/>
      <c r="E26" s="117" t="s">
        <v>47</v>
      </c>
      <c r="F26" s="118" t="s">
        <v>47</v>
      </c>
      <c r="G26" s="118" t="s">
        <v>47</v>
      </c>
      <c r="H26" s="118" t="s">
        <v>47</v>
      </c>
      <c r="I26" s="118" t="s">
        <v>47</v>
      </c>
      <c r="J26" s="119" t="s">
        <v>47</v>
      </c>
      <c r="K26" s="48">
        <f>[10]PRESUPUESTO!$F$17</f>
        <v>42338.517014124292</v>
      </c>
      <c r="L26" s="49">
        <f t="shared" si="1"/>
        <v>198567.64479624294</v>
      </c>
      <c r="N26">
        <v>207051.75847371187</v>
      </c>
    </row>
    <row r="27" spans="1:14" ht="30" customHeight="1">
      <c r="A27" s="76" t="s">
        <v>52</v>
      </c>
      <c r="B27" s="77"/>
      <c r="C27" s="78"/>
      <c r="D27" s="90"/>
      <c r="E27" s="120" t="s">
        <v>53</v>
      </c>
      <c r="F27" s="121"/>
      <c r="G27" s="121"/>
      <c r="H27" s="121"/>
      <c r="I27" s="121"/>
      <c r="J27" s="122"/>
      <c r="K27" s="79"/>
      <c r="L27" s="80" t="str">
        <f t="shared" si="0"/>
        <v/>
      </c>
      <c r="N27" t="s">
        <v>160</v>
      </c>
    </row>
    <row r="28" spans="1:14" ht="30" customHeight="1">
      <c r="A28" s="71" t="s">
        <v>58</v>
      </c>
      <c r="B28" s="46" t="s">
        <v>99</v>
      </c>
      <c r="C28" s="47">
        <v>0.12</v>
      </c>
      <c r="D28" s="57"/>
      <c r="E28" s="117" t="s">
        <v>54</v>
      </c>
      <c r="F28" s="118" t="s">
        <v>54</v>
      </c>
      <c r="G28" s="118" t="s">
        <v>54</v>
      </c>
      <c r="H28" s="118" t="s">
        <v>54</v>
      </c>
      <c r="I28" s="118" t="s">
        <v>54</v>
      </c>
      <c r="J28" s="119" t="s">
        <v>54</v>
      </c>
      <c r="K28" s="48">
        <f>[10]PRESUPUESTO!$F$19</f>
        <v>2782.7079593220342</v>
      </c>
      <c r="L28" s="49">
        <f t="shared" ref="L28:L31" si="2">+K28*C28</f>
        <v>333.92495511864411</v>
      </c>
      <c r="N28">
        <v>327.0282500338983</v>
      </c>
    </row>
    <row r="29" spans="1:14" ht="30" customHeight="1">
      <c r="A29" s="71" t="s">
        <v>147</v>
      </c>
      <c r="B29" s="46" t="s">
        <v>100</v>
      </c>
      <c r="C29" s="84">
        <v>8.4</v>
      </c>
      <c r="D29" s="57"/>
      <c r="E29" s="117" t="s">
        <v>55</v>
      </c>
      <c r="F29" s="118" t="s">
        <v>55</v>
      </c>
      <c r="G29" s="118" t="s">
        <v>55</v>
      </c>
      <c r="H29" s="118" t="s">
        <v>55</v>
      </c>
      <c r="I29" s="118" t="s">
        <v>55</v>
      </c>
      <c r="J29" s="119" t="s">
        <v>55</v>
      </c>
      <c r="K29" s="48">
        <f>[10]PRESUPUESTO!$F$20</f>
        <v>1722.2306033898305</v>
      </c>
      <c r="L29" s="49">
        <f t="shared" si="2"/>
        <v>14466.737068474577</v>
      </c>
      <c r="N29">
        <v>13855.318278508475</v>
      </c>
    </row>
    <row r="30" spans="1:14" ht="30" customHeight="1">
      <c r="A30" s="71" t="s">
        <v>148</v>
      </c>
      <c r="B30" s="46" t="s">
        <v>100</v>
      </c>
      <c r="C30" s="84">
        <v>7.4</v>
      </c>
      <c r="D30" s="57"/>
      <c r="E30" s="117" t="s">
        <v>56</v>
      </c>
      <c r="F30" s="118" t="s">
        <v>56</v>
      </c>
      <c r="G30" s="118" t="s">
        <v>56</v>
      </c>
      <c r="H30" s="118" t="s">
        <v>56</v>
      </c>
      <c r="I30" s="118" t="s">
        <v>56</v>
      </c>
      <c r="J30" s="119" t="s">
        <v>56</v>
      </c>
      <c r="K30" s="48">
        <f>[10]PRESUPUESTO!$F$21</f>
        <v>1596.1180507118645</v>
      </c>
      <c r="L30" s="49">
        <f t="shared" si="2"/>
        <v>11811.273575267798</v>
      </c>
      <c r="N30">
        <v>11440.253357920905</v>
      </c>
    </row>
    <row r="31" spans="1:14" ht="30" customHeight="1">
      <c r="A31" s="71" t="s">
        <v>149</v>
      </c>
      <c r="B31" s="46" t="s">
        <v>94</v>
      </c>
      <c r="C31" s="84">
        <v>1</v>
      </c>
      <c r="D31" s="57"/>
      <c r="E31" s="117" t="s">
        <v>57</v>
      </c>
      <c r="F31" s="118" t="s">
        <v>57</v>
      </c>
      <c r="G31" s="118" t="s">
        <v>57</v>
      </c>
      <c r="H31" s="118" t="s">
        <v>57</v>
      </c>
      <c r="I31" s="118" t="s">
        <v>57</v>
      </c>
      <c r="J31" s="119" t="s">
        <v>57</v>
      </c>
      <c r="K31" s="48">
        <f>[10]PRESUPUESTO!$F$22</f>
        <v>370.49976415819208</v>
      </c>
      <c r="L31" s="49">
        <f t="shared" si="2"/>
        <v>370.49976415819208</v>
      </c>
      <c r="N31">
        <v>305.96979380790958</v>
      </c>
    </row>
    <row r="32" spans="1:14" ht="30" customHeight="1">
      <c r="A32" s="76" t="s">
        <v>60</v>
      </c>
      <c r="B32" s="77"/>
      <c r="C32" s="78"/>
      <c r="D32" s="90"/>
      <c r="E32" s="120" t="s">
        <v>59</v>
      </c>
      <c r="F32" s="121"/>
      <c r="G32" s="121"/>
      <c r="H32" s="121"/>
      <c r="I32" s="121"/>
      <c r="J32" s="122"/>
      <c r="K32" s="79"/>
      <c r="L32" s="80" t="str">
        <f t="shared" si="0"/>
        <v/>
      </c>
      <c r="N32" t="s">
        <v>160</v>
      </c>
    </row>
    <row r="33" spans="1:14" ht="30" customHeight="1">
      <c r="A33" s="71" t="s">
        <v>150</v>
      </c>
      <c r="B33" s="46" t="s">
        <v>99</v>
      </c>
      <c r="C33" s="47">
        <v>3.54</v>
      </c>
      <c r="D33" s="57"/>
      <c r="E33" s="117" t="s">
        <v>61</v>
      </c>
      <c r="F33" s="118" t="s">
        <v>61</v>
      </c>
      <c r="G33" s="118" t="s">
        <v>61</v>
      </c>
      <c r="H33" s="118" t="s">
        <v>61</v>
      </c>
      <c r="I33" s="118" t="s">
        <v>61</v>
      </c>
      <c r="J33" s="119" t="s">
        <v>61</v>
      </c>
      <c r="K33" s="48">
        <f>[10]PRESUPUESTO!$F$24</f>
        <v>541.22856000000002</v>
      </c>
      <c r="L33" s="49">
        <f t="shared" ref="L33:L34" si="3">+K33*C33</f>
        <v>1915.9491024000001</v>
      </c>
      <c r="N33">
        <v>1804.4517519999999</v>
      </c>
    </row>
    <row r="34" spans="1:14" ht="30" customHeight="1">
      <c r="A34" s="71" t="s">
        <v>151</v>
      </c>
      <c r="B34" s="46" t="s">
        <v>97</v>
      </c>
      <c r="C34" s="84">
        <v>27.8</v>
      </c>
      <c r="D34" s="57"/>
      <c r="E34" s="117" t="s">
        <v>62</v>
      </c>
      <c r="F34" s="118" t="s">
        <v>62</v>
      </c>
      <c r="G34" s="118" t="s">
        <v>62</v>
      </c>
      <c r="H34" s="118" t="s">
        <v>62</v>
      </c>
      <c r="I34" s="118" t="s">
        <v>62</v>
      </c>
      <c r="J34" s="119" t="s">
        <v>62</v>
      </c>
      <c r="K34" s="48">
        <f>[10]PRESUPUESTO!$F$25</f>
        <v>91.011266666666671</v>
      </c>
      <c r="L34" s="97">
        <f t="shared" si="3"/>
        <v>2530.1132133333335</v>
      </c>
      <c r="N34">
        <v>2294.2454106666669</v>
      </c>
    </row>
    <row r="35" spans="1:14" ht="30" customHeight="1">
      <c r="A35" s="65">
        <v>1.04</v>
      </c>
      <c r="B35" s="72"/>
      <c r="C35" s="73"/>
      <c r="D35" s="91"/>
      <c r="E35" s="123" t="s">
        <v>63</v>
      </c>
      <c r="F35" s="124" t="s">
        <v>63</v>
      </c>
      <c r="G35" s="124" t="s">
        <v>63</v>
      </c>
      <c r="H35" s="124" t="s">
        <v>63</v>
      </c>
      <c r="I35" s="124" t="s">
        <v>63</v>
      </c>
      <c r="J35" s="125" t="s">
        <v>63</v>
      </c>
      <c r="K35" s="74"/>
      <c r="L35" s="75" t="str">
        <f t="shared" si="0"/>
        <v/>
      </c>
      <c r="N35" t="s">
        <v>160</v>
      </c>
    </row>
    <row r="36" spans="1:14" ht="30" customHeight="1">
      <c r="A36" s="76" t="s">
        <v>102</v>
      </c>
      <c r="B36" s="77"/>
      <c r="C36" s="78"/>
      <c r="D36" s="90"/>
      <c r="E36" s="120" t="s">
        <v>64</v>
      </c>
      <c r="F36" s="121" t="s">
        <v>64</v>
      </c>
      <c r="G36" s="121" t="s">
        <v>64</v>
      </c>
      <c r="H36" s="121" t="s">
        <v>64</v>
      </c>
      <c r="I36" s="121" t="s">
        <v>64</v>
      </c>
      <c r="J36" s="122" t="s">
        <v>64</v>
      </c>
      <c r="K36" s="79"/>
      <c r="L36" s="80" t="str">
        <f t="shared" si="0"/>
        <v/>
      </c>
      <c r="N36" t="s">
        <v>160</v>
      </c>
    </row>
    <row r="37" spans="1:14" ht="30" customHeight="1">
      <c r="A37" s="71" t="s">
        <v>103</v>
      </c>
      <c r="B37" s="46" t="s">
        <v>97</v>
      </c>
      <c r="C37" s="84">
        <v>1947</v>
      </c>
      <c r="D37" s="57"/>
      <c r="E37" s="117" t="s">
        <v>65</v>
      </c>
      <c r="F37" s="118" t="s">
        <v>65</v>
      </c>
      <c r="G37" s="118" t="s">
        <v>65</v>
      </c>
      <c r="H37" s="118" t="s">
        <v>65</v>
      </c>
      <c r="I37" s="118" t="s">
        <v>65</v>
      </c>
      <c r="J37" s="119" t="s">
        <v>65</v>
      </c>
      <c r="K37" s="48">
        <f>[10]PRESUPUESTO!$F$28</f>
        <v>5.284345755932204</v>
      </c>
      <c r="L37" s="49">
        <f t="shared" ref="L37:L44" si="4">+K37*C37</f>
        <v>10288.621186800001</v>
      </c>
      <c r="N37">
        <v>7408.9636401000016</v>
      </c>
    </row>
    <row r="38" spans="1:14" ht="30" customHeight="1">
      <c r="A38" s="71" t="s">
        <v>104</v>
      </c>
      <c r="B38" s="46" t="s">
        <v>99</v>
      </c>
      <c r="C38" s="47">
        <v>613.78</v>
      </c>
      <c r="D38" s="57"/>
      <c r="E38" s="117" t="s">
        <v>66</v>
      </c>
      <c r="F38" s="118" t="s">
        <v>66</v>
      </c>
      <c r="G38" s="118" t="s">
        <v>66</v>
      </c>
      <c r="H38" s="118" t="s">
        <v>66</v>
      </c>
      <c r="I38" s="118" t="s">
        <v>66</v>
      </c>
      <c r="J38" s="119" t="s">
        <v>66</v>
      </c>
      <c r="K38" s="48">
        <f>[10]PRESUPUESTO!$F$29</f>
        <v>7.0343928357473038</v>
      </c>
      <c r="L38" s="49">
        <f t="shared" si="4"/>
        <v>4317.5696347249796</v>
      </c>
      <c r="N38">
        <v>4163.8163261271375</v>
      </c>
    </row>
    <row r="39" spans="1:14" ht="30" customHeight="1">
      <c r="A39" s="71" t="s">
        <v>105</v>
      </c>
      <c r="B39" s="46" t="s">
        <v>97</v>
      </c>
      <c r="C39" s="84">
        <v>2026.4679999999998</v>
      </c>
      <c r="D39" s="57"/>
      <c r="E39" s="117" t="s">
        <v>67</v>
      </c>
      <c r="F39" s="118" t="s">
        <v>67</v>
      </c>
      <c r="G39" s="118" t="s">
        <v>67</v>
      </c>
      <c r="H39" s="118" t="s">
        <v>67</v>
      </c>
      <c r="I39" s="118" t="s">
        <v>67</v>
      </c>
      <c r="J39" s="119" t="s">
        <v>67</v>
      </c>
      <c r="K39" s="48">
        <f>[10]PRESUPUESTO!$F$30</f>
        <v>2.8450376908474579</v>
      </c>
      <c r="L39" s="49">
        <f t="shared" si="4"/>
        <v>5765.3778392962658</v>
      </c>
      <c r="N39">
        <v>5551.0599574928765</v>
      </c>
    </row>
    <row r="40" spans="1:14" ht="30" customHeight="1">
      <c r="A40" s="71" t="s">
        <v>106</v>
      </c>
      <c r="B40" s="46" t="s">
        <v>99</v>
      </c>
      <c r="C40" s="84">
        <v>823.96600000000001</v>
      </c>
      <c r="D40" s="57"/>
      <c r="E40" s="117" t="s">
        <v>68</v>
      </c>
      <c r="F40" s="118" t="s">
        <v>68</v>
      </c>
      <c r="G40" s="118" t="s">
        <v>68</v>
      </c>
      <c r="H40" s="118" t="s">
        <v>68</v>
      </c>
      <c r="I40" s="118" t="s">
        <v>68</v>
      </c>
      <c r="J40" s="119" t="s">
        <v>68</v>
      </c>
      <c r="K40" s="48">
        <f>[10]PRESUPUESTO!$F$31</f>
        <v>30.024547207748185</v>
      </c>
      <c r="L40" s="49">
        <f t="shared" si="4"/>
        <v>24739.206064579441</v>
      </c>
      <c r="N40">
        <v>23895.017983765883</v>
      </c>
    </row>
    <row r="41" spans="1:14" ht="30" customHeight="1">
      <c r="A41" s="71" t="s">
        <v>107</v>
      </c>
      <c r="B41" s="46" t="s">
        <v>99</v>
      </c>
      <c r="C41" s="47">
        <v>190.43999999999997</v>
      </c>
      <c r="D41" s="57"/>
      <c r="E41" s="117" t="s">
        <v>69</v>
      </c>
      <c r="F41" s="118" t="s">
        <v>69</v>
      </c>
      <c r="G41" s="118" t="s">
        <v>69</v>
      </c>
      <c r="H41" s="118" t="s">
        <v>69</v>
      </c>
      <c r="I41" s="118" t="s">
        <v>69</v>
      </c>
      <c r="J41" s="119" t="s">
        <v>69</v>
      </c>
      <c r="K41" s="48">
        <f>[10]PRESUPUESTO!$F$32</f>
        <v>37.530684009685231</v>
      </c>
      <c r="L41" s="49">
        <f t="shared" si="4"/>
        <v>7147.3434628044542</v>
      </c>
      <c r="N41">
        <v>6443.2210742107109</v>
      </c>
    </row>
    <row r="42" spans="1:14" ht="30" customHeight="1">
      <c r="A42" s="71" t="s">
        <v>108</v>
      </c>
      <c r="B42" s="46" t="s">
        <v>97</v>
      </c>
      <c r="C42" s="84">
        <v>555.17660000000001</v>
      </c>
      <c r="D42" s="57"/>
      <c r="E42" s="117" t="s">
        <v>70</v>
      </c>
      <c r="F42" s="118" t="s">
        <v>70</v>
      </c>
      <c r="G42" s="118" t="s">
        <v>70</v>
      </c>
      <c r="H42" s="118" t="s">
        <v>70</v>
      </c>
      <c r="I42" s="118" t="s">
        <v>70</v>
      </c>
      <c r="J42" s="119" t="s">
        <v>70</v>
      </c>
      <c r="K42" s="48">
        <f>[10]PRESUPUESTO!$F$33</f>
        <v>17.052432983050849</v>
      </c>
      <c r="L42" s="49">
        <f t="shared" si="4"/>
        <v>9467.1117652580288</v>
      </c>
      <c r="N42">
        <v>9390.7119372797224</v>
      </c>
    </row>
    <row r="43" spans="1:14" ht="30" customHeight="1">
      <c r="A43" s="71" t="s">
        <v>109</v>
      </c>
      <c r="B43" s="46" t="s">
        <v>99</v>
      </c>
      <c r="C43" s="84">
        <v>506</v>
      </c>
      <c r="D43" s="57"/>
      <c r="E43" s="117" t="s">
        <v>71</v>
      </c>
      <c r="F43" s="118" t="s">
        <v>71</v>
      </c>
      <c r="G43" s="118" t="s">
        <v>71</v>
      </c>
      <c r="H43" s="118" t="s">
        <v>71</v>
      </c>
      <c r="I43" s="118" t="s">
        <v>71</v>
      </c>
      <c r="J43" s="119" t="s">
        <v>71</v>
      </c>
      <c r="K43" s="48">
        <f>[10]PRESUPUESTO!$F$34</f>
        <v>88.2</v>
      </c>
      <c r="L43" s="49">
        <f t="shared" si="4"/>
        <v>44629.200000000004</v>
      </c>
      <c r="N43">
        <v>28702.850000000006</v>
      </c>
    </row>
    <row r="44" spans="1:14" ht="30" customHeight="1">
      <c r="A44" s="71" t="s">
        <v>110</v>
      </c>
      <c r="B44" s="46" t="s">
        <v>99</v>
      </c>
      <c r="C44" s="47">
        <v>170.04000000000002</v>
      </c>
      <c r="D44" s="57"/>
      <c r="E44" s="117" t="s">
        <v>72</v>
      </c>
      <c r="F44" s="118" t="s">
        <v>72</v>
      </c>
      <c r="G44" s="118" t="s">
        <v>72</v>
      </c>
      <c r="H44" s="118" t="s">
        <v>72</v>
      </c>
      <c r="I44" s="118" t="s">
        <v>72</v>
      </c>
      <c r="J44" s="119" t="s">
        <v>72</v>
      </c>
      <c r="K44" s="48">
        <f>[10]PRESUPUESTO!$F$35</f>
        <v>98.2</v>
      </c>
      <c r="L44" s="49">
        <f t="shared" si="4"/>
        <v>16697.928000000004</v>
      </c>
      <c r="N44">
        <v>10197.2988</v>
      </c>
    </row>
    <row r="45" spans="1:14" ht="30" customHeight="1">
      <c r="A45" s="76" t="s">
        <v>111</v>
      </c>
      <c r="B45" s="77"/>
      <c r="C45" s="78"/>
      <c r="D45" s="90"/>
      <c r="E45" s="120" t="s">
        <v>73</v>
      </c>
      <c r="F45" s="121"/>
      <c r="G45" s="121"/>
      <c r="H45" s="121"/>
      <c r="I45" s="121"/>
      <c r="J45" s="122"/>
      <c r="K45" s="79"/>
      <c r="L45" s="80"/>
    </row>
    <row r="46" spans="1:14" ht="30" customHeight="1">
      <c r="A46" s="71" t="s">
        <v>112</v>
      </c>
      <c r="B46" s="46" t="s">
        <v>97</v>
      </c>
      <c r="C46" s="84">
        <v>512</v>
      </c>
      <c r="D46" s="57"/>
      <c r="E46" s="117" t="s">
        <v>65</v>
      </c>
      <c r="F46" s="118" t="s">
        <v>65</v>
      </c>
      <c r="G46" s="118" t="s">
        <v>65</v>
      </c>
      <c r="H46" s="118" t="s">
        <v>65</v>
      </c>
      <c r="I46" s="118" t="s">
        <v>65</v>
      </c>
      <c r="J46" s="119" t="s">
        <v>65</v>
      </c>
      <c r="K46" s="48">
        <f>[10]PRESUPUESTO!$F$37</f>
        <v>5.284345755932204</v>
      </c>
      <c r="L46" s="49">
        <f t="shared" ref="L46:L53" si="5">+K46*C46</f>
        <v>2705.5850270372885</v>
      </c>
      <c r="N46">
        <v>1948.3253126508478</v>
      </c>
    </row>
    <row r="47" spans="1:14" ht="30" customHeight="1">
      <c r="A47" s="71" t="s">
        <v>113</v>
      </c>
      <c r="B47" s="46" t="s">
        <v>99</v>
      </c>
      <c r="C47" s="47">
        <v>190.63</v>
      </c>
      <c r="D47" s="57"/>
      <c r="E47" s="117" t="s">
        <v>66</v>
      </c>
      <c r="F47" s="118" t="s">
        <v>66</v>
      </c>
      <c r="G47" s="118" t="s">
        <v>66</v>
      </c>
      <c r="H47" s="118" t="s">
        <v>66</v>
      </c>
      <c r="I47" s="118" t="s">
        <v>66</v>
      </c>
      <c r="J47" s="119" t="s">
        <v>66</v>
      </c>
      <c r="K47" s="48">
        <f>[10]PRESUPUESTO!$F$38</f>
        <v>7.0343928357473038</v>
      </c>
      <c r="L47" s="49">
        <f t="shared" si="5"/>
        <v>1340.9663062785085</v>
      </c>
      <c r="N47">
        <v>1293.2130506852882</v>
      </c>
    </row>
    <row r="48" spans="1:14" ht="30" customHeight="1">
      <c r="A48" s="71" t="s">
        <v>114</v>
      </c>
      <c r="B48" s="46" t="s">
        <v>97</v>
      </c>
      <c r="C48" s="84">
        <v>550.48820999999998</v>
      </c>
      <c r="D48" s="57"/>
      <c r="E48" s="117" t="s">
        <v>67</v>
      </c>
      <c r="F48" s="118" t="s">
        <v>67</v>
      </c>
      <c r="G48" s="118" t="s">
        <v>67</v>
      </c>
      <c r="H48" s="118" t="s">
        <v>67</v>
      </c>
      <c r="I48" s="118" t="s">
        <v>67</v>
      </c>
      <c r="J48" s="119" t="s">
        <v>67</v>
      </c>
      <c r="K48" s="48">
        <f>[10]PRESUPUESTO!$F$39</f>
        <v>2.8450376908474579</v>
      </c>
      <c r="L48" s="49">
        <f t="shared" si="5"/>
        <v>1566.1597058171506</v>
      </c>
      <c r="N48">
        <v>1507.9404459398963</v>
      </c>
    </row>
    <row r="49" spans="1:14" ht="30" customHeight="1">
      <c r="A49" s="71" t="s">
        <v>115</v>
      </c>
      <c r="B49" s="46" t="s">
        <v>99</v>
      </c>
      <c r="C49" s="47">
        <v>206.76000000000002</v>
      </c>
      <c r="D49" s="57"/>
      <c r="E49" s="117" t="s">
        <v>68</v>
      </c>
      <c r="F49" s="118" t="s">
        <v>68</v>
      </c>
      <c r="G49" s="118" t="s">
        <v>68</v>
      </c>
      <c r="H49" s="118" t="s">
        <v>68</v>
      </c>
      <c r="I49" s="118" t="s">
        <v>68</v>
      </c>
      <c r="J49" s="119" t="s">
        <v>68</v>
      </c>
      <c r="K49" s="48">
        <f>[10]PRESUPUESTO!$F$40</f>
        <v>30.024547207748185</v>
      </c>
      <c r="L49" s="49">
        <f t="shared" si="5"/>
        <v>6207.8753806740151</v>
      </c>
      <c r="N49">
        <v>5996.0409996570661</v>
      </c>
    </row>
    <row r="50" spans="1:14" ht="30" customHeight="1">
      <c r="A50" s="71" t="s">
        <v>116</v>
      </c>
      <c r="B50" s="46" t="s">
        <v>99</v>
      </c>
      <c r="C50" s="47">
        <v>47.07</v>
      </c>
      <c r="D50" s="57"/>
      <c r="E50" s="117" t="s">
        <v>69</v>
      </c>
      <c r="F50" s="118" t="s">
        <v>69</v>
      </c>
      <c r="G50" s="118" t="s">
        <v>69</v>
      </c>
      <c r="H50" s="118" t="s">
        <v>69</v>
      </c>
      <c r="I50" s="118" t="s">
        <v>69</v>
      </c>
      <c r="J50" s="119" t="s">
        <v>69</v>
      </c>
      <c r="K50" s="48">
        <f>[10]PRESUPUESTO!$F$41</f>
        <v>37.530684009685231</v>
      </c>
      <c r="L50" s="49">
        <f t="shared" si="5"/>
        <v>1766.5692963358838</v>
      </c>
      <c r="N50">
        <v>1592.5352655067118</v>
      </c>
    </row>
    <row r="51" spans="1:14" ht="30" customHeight="1">
      <c r="A51" s="71" t="s">
        <v>117</v>
      </c>
      <c r="B51" s="46" t="s">
        <v>97</v>
      </c>
      <c r="C51" s="84">
        <v>157.6480598</v>
      </c>
      <c r="D51" s="57"/>
      <c r="E51" s="117" t="s">
        <v>70</v>
      </c>
      <c r="F51" s="118" t="s">
        <v>70</v>
      </c>
      <c r="G51" s="118" t="s">
        <v>70</v>
      </c>
      <c r="H51" s="118" t="s">
        <v>70</v>
      </c>
      <c r="I51" s="118" t="s">
        <v>70</v>
      </c>
      <c r="J51" s="119" t="s">
        <v>70</v>
      </c>
      <c r="K51" s="48">
        <f>[10]PRESUPUESTO!$F$42</f>
        <v>17.052432983050849</v>
      </c>
      <c r="L51" s="49">
        <f t="shared" si="5"/>
        <v>2688.2829746474927</v>
      </c>
      <c r="N51">
        <v>2666.5884640182016</v>
      </c>
    </row>
    <row r="52" spans="1:14" ht="30" customHeight="1">
      <c r="A52" s="71" t="s">
        <v>118</v>
      </c>
      <c r="B52" s="46" t="s">
        <v>99</v>
      </c>
      <c r="C52" s="84">
        <v>125.072</v>
      </c>
      <c r="D52" s="57"/>
      <c r="E52" s="117" t="s">
        <v>71</v>
      </c>
      <c r="F52" s="118" t="s">
        <v>71</v>
      </c>
      <c r="G52" s="118" t="s">
        <v>71</v>
      </c>
      <c r="H52" s="118" t="s">
        <v>71</v>
      </c>
      <c r="I52" s="118" t="s">
        <v>71</v>
      </c>
      <c r="J52" s="119" t="s">
        <v>71</v>
      </c>
      <c r="K52" s="48">
        <f>[10]PRESUPUESTO!$F$43</f>
        <v>88.2</v>
      </c>
      <c r="L52" s="49">
        <f t="shared" si="5"/>
        <v>11031.350400000001</v>
      </c>
      <c r="N52">
        <v>7094.7092000000011</v>
      </c>
    </row>
    <row r="53" spans="1:14" ht="30" customHeight="1">
      <c r="A53" s="71" t="s">
        <v>119</v>
      </c>
      <c r="B53" s="46" t="s">
        <v>99</v>
      </c>
      <c r="C53" s="84">
        <v>79.874000000000009</v>
      </c>
      <c r="D53" s="57"/>
      <c r="E53" s="117" t="s">
        <v>72</v>
      </c>
      <c r="F53" s="118" t="s">
        <v>72</v>
      </c>
      <c r="G53" s="118" t="s">
        <v>72</v>
      </c>
      <c r="H53" s="118" t="s">
        <v>72</v>
      </c>
      <c r="I53" s="118" t="s">
        <v>72</v>
      </c>
      <c r="J53" s="119" t="s">
        <v>72</v>
      </c>
      <c r="K53" s="48">
        <f>[10]PRESUPUESTO!$F$44</f>
        <v>98.2</v>
      </c>
      <c r="L53" s="49">
        <f t="shared" si="5"/>
        <v>7843.6268000000009</v>
      </c>
      <c r="N53">
        <v>4790.0437800000009</v>
      </c>
    </row>
    <row r="54" spans="1:14" ht="30" customHeight="1">
      <c r="A54" s="76" t="s">
        <v>120</v>
      </c>
      <c r="B54" s="77"/>
      <c r="C54" s="78"/>
      <c r="D54" s="90"/>
      <c r="E54" s="120" t="s">
        <v>74</v>
      </c>
      <c r="F54" s="121"/>
      <c r="G54" s="121"/>
      <c r="H54" s="121"/>
      <c r="I54" s="121"/>
      <c r="J54" s="122"/>
      <c r="K54" s="79"/>
      <c r="L54" s="80"/>
    </row>
    <row r="55" spans="1:14" ht="30" customHeight="1">
      <c r="A55" s="71" t="s">
        <v>121</v>
      </c>
      <c r="B55" s="46" t="s">
        <v>97</v>
      </c>
      <c r="C55" s="84">
        <v>1086</v>
      </c>
      <c r="D55" s="57"/>
      <c r="E55" s="117" t="s">
        <v>65</v>
      </c>
      <c r="F55" s="118" t="s">
        <v>65</v>
      </c>
      <c r="G55" s="118" t="s">
        <v>65</v>
      </c>
      <c r="H55" s="118" t="s">
        <v>65</v>
      </c>
      <c r="I55" s="118" t="s">
        <v>65</v>
      </c>
      <c r="J55" s="119" t="s">
        <v>65</v>
      </c>
      <c r="K55" s="48">
        <f>[10]PRESUPUESTO!$F$46</f>
        <v>5.284345755932204</v>
      </c>
      <c r="L55" s="49">
        <f t="shared" ref="L55:L61" si="6">+K55*C55</f>
        <v>5738.7994909423733</v>
      </c>
      <c r="N55">
        <v>4132.5806436305093</v>
      </c>
    </row>
    <row r="56" spans="1:14" ht="30" customHeight="1">
      <c r="A56" s="71" t="s">
        <v>122</v>
      </c>
      <c r="B56" s="46" t="s">
        <v>99</v>
      </c>
      <c r="C56" s="84">
        <v>603.51700000000005</v>
      </c>
      <c r="D56" s="57"/>
      <c r="E56" s="117" t="s">
        <v>66</v>
      </c>
      <c r="F56" s="118" t="s">
        <v>66</v>
      </c>
      <c r="G56" s="118" t="s">
        <v>66</v>
      </c>
      <c r="H56" s="118" t="s">
        <v>66</v>
      </c>
      <c r="I56" s="118" t="s">
        <v>66</v>
      </c>
      <c r="J56" s="119" t="s">
        <v>66</v>
      </c>
      <c r="K56" s="48">
        <f>[10]PRESUPUESTO!$F$47</f>
        <v>7.0343928357473038</v>
      </c>
      <c r="L56" s="49">
        <f t="shared" si="6"/>
        <v>4245.3756610517057</v>
      </c>
      <c r="N56">
        <v>4094.1932576742024</v>
      </c>
    </row>
    <row r="57" spans="1:14" ht="30" customHeight="1">
      <c r="A57" s="71" t="s">
        <v>123</v>
      </c>
      <c r="B57" s="46" t="s">
        <v>97</v>
      </c>
      <c r="C57" s="84">
        <v>929.7890625</v>
      </c>
      <c r="D57" s="57"/>
      <c r="E57" s="117" t="s">
        <v>67</v>
      </c>
      <c r="F57" s="118" t="s">
        <v>67</v>
      </c>
      <c r="G57" s="118" t="s">
        <v>67</v>
      </c>
      <c r="H57" s="118" t="s">
        <v>67</v>
      </c>
      <c r="I57" s="118" t="s">
        <v>67</v>
      </c>
      <c r="J57" s="119" t="s">
        <v>67</v>
      </c>
      <c r="K57" s="48">
        <f>[10]PRESUPUESTO!$F$48</f>
        <v>2.8450376908474579</v>
      </c>
      <c r="L57" s="49">
        <f t="shared" si="6"/>
        <v>2645.2849273502229</v>
      </c>
      <c r="N57">
        <v>2546.9510664656891</v>
      </c>
    </row>
    <row r="58" spans="1:14" ht="30" customHeight="1">
      <c r="A58" s="71" t="s">
        <v>124</v>
      </c>
      <c r="B58" s="46" t="s">
        <v>99</v>
      </c>
      <c r="C58" s="84">
        <v>165.458</v>
      </c>
      <c r="D58" s="57"/>
      <c r="E58" s="117" t="s">
        <v>75</v>
      </c>
      <c r="F58" s="118" t="s">
        <v>75</v>
      </c>
      <c r="G58" s="118" t="s">
        <v>75</v>
      </c>
      <c r="H58" s="118" t="s">
        <v>75</v>
      </c>
      <c r="I58" s="118" t="s">
        <v>75</v>
      </c>
      <c r="J58" s="119" t="s">
        <v>75</v>
      </c>
      <c r="K58" s="48">
        <f>[10]PRESUPUESTO!$F$49</f>
        <v>28.293935186440677</v>
      </c>
      <c r="L58" s="49">
        <f t="shared" si="6"/>
        <v>4681.4579280781018</v>
      </c>
      <c r="N58">
        <v>30478.593844730574</v>
      </c>
    </row>
    <row r="59" spans="1:14" ht="30" customHeight="1">
      <c r="A59" s="71" t="s">
        <v>125</v>
      </c>
      <c r="B59" s="46" t="s">
        <v>97</v>
      </c>
      <c r="C59" s="84">
        <v>567.39419550000002</v>
      </c>
      <c r="D59" s="57"/>
      <c r="E59" s="117" t="s">
        <v>70</v>
      </c>
      <c r="F59" s="118" t="s">
        <v>70</v>
      </c>
      <c r="G59" s="118" t="s">
        <v>70</v>
      </c>
      <c r="H59" s="118" t="s">
        <v>70</v>
      </c>
      <c r="I59" s="118" t="s">
        <v>70</v>
      </c>
      <c r="J59" s="119" t="s">
        <v>70</v>
      </c>
      <c r="K59" s="48">
        <f>[10]PRESUPUESTO!$F$50</f>
        <v>17.052432983050849</v>
      </c>
      <c r="L59" s="49">
        <f t="shared" si="6"/>
        <v>9675.4514937358017</v>
      </c>
      <c r="N59">
        <v>9597.3703589543857</v>
      </c>
    </row>
    <row r="60" spans="1:14" ht="30" customHeight="1">
      <c r="A60" s="71" t="s">
        <v>126</v>
      </c>
      <c r="B60" s="46" t="s">
        <v>99</v>
      </c>
      <c r="C60" s="84">
        <v>403.28499999999997</v>
      </c>
      <c r="D60" s="57"/>
      <c r="E60" s="117" t="s">
        <v>71</v>
      </c>
      <c r="F60" s="118" t="s">
        <v>71</v>
      </c>
      <c r="G60" s="118" t="s">
        <v>71</v>
      </c>
      <c r="H60" s="118" t="s">
        <v>71</v>
      </c>
      <c r="I60" s="118" t="s">
        <v>71</v>
      </c>
      <c r="J60" s="119" t="s">
        <v>71</v>
      </c>
      <c r="K60" s="48">
        <f>[10]PRESUPUESTO!$F$51</f>
        <v>88.2</v>
      </c>
      <c r="L60" s="49">
        <f t="shared" si="6"/>
        <v>35569.737000000001</v>
      </c>
      <c r="N60">
        <v>22876.341625000001</v>
      </c>
    </row>
    <row r="61" spans="1:14" ht="30" customHeight="1">
      <c r="A61" s="71" t="s">
        <v>127</v>
      </c>
      <c r="B61" s="46" t="s">
        <v>99</v>
      </c>
      <c r="C61" s="47">
        <v>344.65</v>
      </c>
      <c r="D61" s="57"/>
      <c r="E61" s="117" t="s">
        <v>72</v>
      </c>
      <c r="F61" s="118" t="s">
        <v>72</v>
      </c>
      <c r="G61" s="118" t="s">
        <v>72</v>
      </c>
      <c r="H61" s="118" t="s">
        <v>72</v>
      </c>
      <c r="I61" s="118" t="s">
        <v>72</v>
      </c>
      <c r="J61" s="119" t="s">
        <v>72</v>
      </c>
      <c r="K61" s="48">
        <f>[10]PRESUPUESTO!$F$52</f>
        <v>98.2</v>
      </c>
      <c r="L61" s="49">
        <f t="shared" si="6"/>
        <v>33844.629999999997</v>
      </c>
      <c r="N61">
        <v>20668.660499999998</v>
      </c>
    </row>
    <row r="62" spans="1:14" ht="30" customHeight="1">
      <c r="A62" s="81">
        <v>1.05</v>
      </c>
      <c r="B62" s="77"/>
      <c r="C62" s="78"/>
      <c r="D62" s="90"/>
      <c r="E62" s="120" t="s">
        <v>76</v>
      </c>
      <c r="F62" s="121"/>
      <c r="G62" s="121"/>
      <c r="H62" s="121"/>
      <c r="I62" s="121"/>
      <c r="J62" s="122"/>
      <c r="K62" s="79"/>
      <c r="L62" s="80"/>
    </row>
    <row r="63" spans="1:14" ht="30" customHeight="1">
      <c r="A63" s="45" t="s">
        <v>128</v>
      </c>
      <c r="B63" s="46" t="s">
        <v>97</v>
      </c>
      <c r="C63" s="84">
        <v>1047.8</v>
      </c>
      <c r="D63" s="57"/>
      <c r="E63" s="117" t="s">
        <v>65</v>
      </c>
      <c r="F63" s="118" t="s">
        <v>65</v>
      </c>
      <c r="G63" s="118" t="s">
        <v>65</v>
      </c>
      <c r="H63" s="118" t="s">
        <v>65</v>
      </c>
      <c r="I63" s="118" t="s">
        <v>65</v>
      </c>
      <c r="J63" s="119" t="s">
        <v>65</v>
      </c>
      <c r="K63" s="48">
        <f>[10]PRESUPUESTO!$F$54</f>
        <v>5.284345755932204</v>
      </c>
      <c r="L63" s="49">
        <f t="shared" ref="L63:L66" si="7">+K63*C63</f>
        <v>5536.9374830657634</v>
      </c>
      <c r="N63">
        <v>3987.2173097569498</v>
      </c>
    </row>
    <row r="64" spans="1:14" ht="30" customHeight="1">
      <c r="A64" s="45" t="s">
        <v>129</v>
      </c>
      <c r="B64" s="46" t="s">
        <v>99</v>
      </c>
      <c r="C64" s="47">
        <v>486.06999999999994</v>
      </c>
      <c r="D64" s="57"/>
      <c r="E64" s="117" t="s">
        <v>77</v>
      </c>
      <c r="F64" s="118" t="s">
        <v>77</v>
      </c>
      <c r="G64" s="118" t="s">
        <v>77</v>
      </c>
      <c r="H64" s="118" t="s">
        <v>77</v>
      </c>
      <c r="I64" s="118" t="s">
        <v>77</v>
      </c>
      <c r="J64" s="119" t="s">
        <v>77</v>
      </c>
      <c r="K64" s="48">
        <f>[10]PRESUPUESTO!$F$55</f>
        <v>7.0343928357473038</v>
      </c>
      <c r="L64" s="49">
        <f t="shared" si="7"/>
        <v>3419.2073256716917</v>
      </c>
      <c r="N64">
        <v>3297.4456672433403</v>
      </c>
    </row>
    <row r="65" spans="1:14" ht="30" customHeight="1">
      <c r="A65" s="45" t="s">
        <v>130</v>
      </c>
      <c r="B65" s="46" t="s">
        <v>97</v>
      </c>
      <c r="C65" s="84">
        <v>1245.4862500000002</v>
      </c>
      <c r="D65" s="57"/>
      <c r="E65" s="117" t="s">
        <v>67</v>
      </c>
      <c r="F65" s="118" t="s">
        <v>67</v>
      </c>
      <c r="G65" s="118" t="s">
        <v>67</v>
      </c>
      <c r="H65" s="118" t="s">
        <v>67</v>
      </c>
      <c r="I65" s="118" t="s">
        <v>67</v>
      </c>
      <c r="J65" s="119" t="s">
        <v>67</v>
      </c>
      <c r="K65" s="48">
        <f>[10]PRESUPUESTO!$F$56</f>
        <v>2.8450376908474579</v>
      </c>
      <c r="L65" s="49">
        <f t="shared" si="7"/>
        <v>3543.4553246822602</v>
      </c>
      <c r="N65">
        <v>3411.7335432797181</v>
      </c>
    </row>
    <row r="66" spans="1:14" ht="30" customHeight="1">
      <c r="A66" s="45" t="s">
        <v>131</v>
      </c>
      <c r="B66" s="46" t="s">
        <v>99</v>
      </c>
      <c r="C66" s="47">
        <v>243.03</v>
      </c>
      <c r="D66" s="57"/>
      <c r="E66" s="117" t="s">
        <v>78</v>
      </c>
      <c r="F66" s="118" t="s">
        <v>78</v>
      </c>
      <c r="G66" s="118" t="s">
        <v>78</v>
      </c>
      <c r="H66" s="118" t="s">
        <v>78</v>
      </c>
      <c r="I66" s="118" t="s">
        <v>78</v>
      </c>
      <c r="J66" s="119" t="s">
        <v>78</v>
      </c>
      <c r="K66" s="48">
        <f>[10]PRESUPUESTO!$F$57</f>
        <v>62.161508824213072</v>
      </c>
      <c r="L66" s="49">
        <f t="shared" si="7"/>
        <v>15107.111489548503</v>
      </c>
      <c r="N66">
        <v>14927.690620008554</v>
      </c>
    </row>
    <row r="67" spans="1:14" ht="30" customHeight="1">
      <c r="A67" s="81">
        <v>1.06</v>
      </c>
      <c r="B67" s="77"/>
      <c r="C67" s="78"/>
      <c r="D67" s="90"/>
      <c r="E67" s="120" t="s">
        <v>79</v>
      </c>
      <c r="F67" s="121"/>
      <c r="G67" s="121"/>
      <c r="H67" s="121"/>
      <c r="I67" s="121"/>
      <c r="J67" s="122"/>
      <c r="K67" s="79"/>
      <c r="L67" s="80"/>
    </row>
    <row r="68" spans="1:14" ht="30" customHeight="1">
      <c r="A68" s="45" t="s">
        <v>132</v>
      </c>
      <c r="B68" s="46" t="s">
        <v>97</v>
      </c>
      <c r="C68" s="47">
        <v>560.83000000000004</v>
      </c>
      <c r="D68" s="57"/>
      <c r="E68" s="117" t="s">
        <v>65</v>
      </c>
      <c r="F68" s="118" t="s">
        <v>65</v>
      </c>
      <c r="G68" s="118" t="s">
        <v>65</v>
      </c>
      <c r="H68" s="118" t="s">
        <v>65</v>
      </c>
      <c r="I68" s="118" t="s">
        <v>65</v>
      </c>
      <c r="J68" s="119" t="s">
        <v>65</v>
      </c>
      <c r="K68" s="48">
        <f>[10]PRESUPUESTO!$F$59</f>
        <v>5.0337525355932211</v>
      </c>
      <c r="L68" s="49">
        <f t="shared" ref="L68:L71" si="8">+K68*C68</f>
        <v>2823.0794345367462</v>
      </c>
      <c r="N68">
        <v>2033.3989517500174</v>
      </c>
    </row>
    <row r="69" spans="1:14" ht="30" customHeight="1">
      <c r="A69" s="45" t="s">
        <v>133</v>
      </c>
      <c r="B69" s="46" t="s">
        <v>99</v>
      </c>
      <c r="C69" s="47">
        <v>564.04999999999995</v>
      </c>
      <c r="D69" s="57"/>
      <c r="E69" s="117" t="s">
        <v>77</v>
      </c>
      <c r="F69" s="118" t="s">
        <v>77</v>
      </c>
      <c r="G69" s="118" t="s">
        <v>77</v>
      </c>
      <c r="H69" s="118" t="s">
        <v>77</v>
      </c>
      <c r="I69" s="118" t="s">
        <v>77</v>
      </c>
      <c r="J69" s="119" t="s">
        <v>77</v>
      </c>
      <c r="K69" s="48">
        <f>[10]PRESUPUESTO!$F$60</f>
        <v>7.0343928357473038</v>
      </c>
      <c r="L69" s="49">
        <f t="shared" si="8"/>
        <v>3967.7492790032666</v>
      </c>
      <c r="N69">
        <v>3826.4534503437903</v>
      </c>
    </row>
    <row r="70" spans="1:14" ht="30" customHeight="1">
      <c r="A70" s="45" t="s">
        <v>134</v>
      </c>
      <c r="B70" s="46" t="s">
        <v>97</v>
      </c>
      <c r="C70" s="47">
        <v>560.83000000000004</v>
      </c>
      <c r="D70" s="57"/>
      <c r="E70" s="117" t="s">
        <v>80</v>
      </c>
      <c r="F70" s="118" t="s">
        <v>80</v>
      </c>
      <c r="G70" s="118" t="s">
        <v>80</v>
      </c>
      <c r="H70" s="118" t="s">
        <v>80</v>
      </c>
      <c r="I70" s="118" t="s">
        <v>80</v>
      </c>
      <c r="J70" s="119" t="s">
        <v>80</v>
      </c>
      <c r="K70" s="48">
        <f>[10]PRESUPUESTO!$F$61</f>
        <v>2.8450376908474579</v>
      </c>
      <c r="L70" s="49">
        <f t="shared" si="8"/>
        <v>1595.5824881579799</v>
      </c>
      <c r="N70">
        <v>1536.2694875817087</v>
      </c>
    </row>
    <row r="71" spans="1:14" ht="30" customHeight="1">
      <c r="A71" s="45" t="s">
        <v>135</v>
      </c>
      <c r="B71" s="46" t="s">
        <v>99</v>
      </c>
      <c r="C71" s="47">
        <v>540.97</v>
      </c>
      <c r="D71" s="57"/>
      <c r="E71" s="117" t="s">
        <v>81</v>
      </c>
      <c r="F71" s="118" t="s">
        <v>81</v>
      </c>
      <c r="G71" s="118" t="s">
        <v>81</v>
      </c>
      <c r="H71" s="118" t="s">
        <v>81</v>
      </c>
      <c r="I71" s="118" t="s">
        <v>81</v>
      </c>
      <c r="J71" s="119" t="s">
        <v>81</v>
      </c>
      <c r="K71" s="48">
        <f>[10]PRESUPUESTO!$F$62</f>
        <v>92.2</v>
      </c>
      <c r="L71" s="49">
        <f t="shared" si="8"/>
        <v>49877.434000000001</v>
      </c>
      <c r="N71">
        <v>19082.716750000003</v>
      </c>
    </row>
    <row r="72" spans="1:14" ht="30" customHeight="1">
      <c r="A72" s="81">
        <v>1.07</v>
      </c>
      <c r="B72" s="77"/>
      <c r="C72" s="78"/>
      <c r="D72" s="90"/>
      <c r="E72" s="120" t="s">
        <v>82</v>
      </c>
      <c r="F72" s="121"/>
      <c r="G72" s="121"/>
      <c r="H72" s="121"/>
      <c r="I72" s="121"/>
      <c r="J72" s="122"/>
      <c r="K72" s="79"/>
      <c r="L72" s="80"/>
    </row>
    <row r="73" spans="1:14" ht="30" customHeight="1">
      <c r="A73" s="45" t="s">
        <v>136</v>
      </c>
      <c r="B73" s="46" t="s">
        <v>101</v>
      </c>
      <c r="C73" s="84">
        <v>453.58003680000002</v>
      </c>
      <c r="D73" s="57"/>
      <c r="E73" s="117" t="s">
        <v>83</v>
      </c>
      <c r="F73" s="118" t="s">
        <v>83</v>
      </c>
      <c r="G73" s="118" t="s">
        <v>83</v>
      </c>
      <c r="H73" s="118" t="s">
        <v>83</v>
      </c>
      <c r="I73" s="118" t="s">
        <v>83</v>
      </c>
      <c r="J73" s="119" t="s">
        <v>83</v>
      </c>
      <c r="K73" s="48">
        <f>[10]PRESUPUESTO!$F$64</f>
        <v>6.8109189920903965</v>
      </c>
      <c r="L73" s="49">
        <f t="shared" ref="L73:L78" si="9">+K73*C73</f>
        <v>3089.2968870741811</v>
      </c>
      <c r="N73">
        <v>4262.9559893467131</v>
      </c>
    </row>
    <row r="74" spans="1:14" ht="30" customHeight="1">
      <c r="A74" s="45" t="s">
        <v>137</v>
      </c>
      <c r="B74" s="46" t="s">
        <v>101</v>
      </c>
      <c r="C74" s="84">
        <v>2193.1027199999999</v>
      </c>
      <c r="D74" s="57"/>
      <c r="E74" s="117" t="s">
        <v>84</v>
      </c>
      <c r="F74" s="118" t="s">
        <v>84</v>
      </c>
      <c r="G74" s="118" t="s">
        <v>84</v>
      </c>
      <c r="H74" s="118" t="s">
        <v>84</v>
      </c>
      <c r="I74" s="118" t="s">
        <v>84</v>
      </c>
      <c r="J74" s="119" t="s">
        <v>84</v>
      </c>
      <c r="K74" s="48">
        <f>[10]PRESUPUESTO!$F$65</f>
        <v>3.2801030508474578</v>
      </c>
      <c r="L74" s="49">
        <f t="shared" si="9"/>
        <v>7193.6029226938572</v>
      </c>
      <c r="N74">
        <v>5775.7255864059662</v>
      </c>
    </row>
    <row r="75" spans="1:14" ht="30" customHeight="1">
      <c r="A75" s="45" t="s">
        <v>138</v>
      </c>
      <c r="B75" s="46" t="s">
        <v>101</v>
      </c>
      <c r="C75" s="84">
        <v>1909.5031999999999</v>
      </c>
      <c r="D75" s="57"/>
      <c r="E75" s="117" t="s">
        <v>85</v>
      </c>
      <c r="F75" s="118" t="s">
        <v>85</v>
      </c>
      <c r="G75" s="118" t="s">
        <v>85</v>
      </c>
      <c r="H75" s="118" t="s">
        <v>85</v>
      </c>
      <c r="I75" s="118" t="s">
        <v>85</v>
      </c>
      <c r="J75" s="119" t="s">
        <v>85</v>
      </c>
      <c r="K75" s="48">
        <f>[10]PRESUPUESTO!$F$66</f>
        <v>10.216378488135595</v>
      </c>
      <c r="L75" s="49">
        <f t="shared" si="9"/>
        <v>19508.20741550608</v>
      </c>
      <c r="N75">
        <v>26919.597786573198</v>
      </c>
    </row>
    <row r="76" spans="1:14" ht="30" customHeight="1">
      <c r="A76" s="45" t="s">
        <v>139</v>
      </c>
      <c r="B76" s="46" t="s">
        <v>101</v>
      </c>
      <c r="C76" s="84">
        <v>36454.152000000002</v>
      </c>
      <c r="D76" s="57"/>
      <c r="E76" s="117" t="s">
        <v>86</v>
      </c>
      <c r="F76" s="118" t="s">
        <v>86</v>
      </c>
      <c r="G76" s="118" t="s">
        <v>86</v>
      </c>
      <c r="H76" s="118" t="s">
        <v>86</v>
      </c>
      <c r="I76" s="118" t="s">
        <v>86</v>
      </c>
      <c r="J76" s="119" t="s">
        <v>86</v>
      </c>
      <c r="K76" s="48">
        <f>[10]PRESUPUESTO!$F$67</f>
        <v>3.6445589453860641</v>
      </c>
      <c r="L76" s="49">
        <f t="shared" si="9"/>
        <v>132859.30576806329</v>
      </c>
      <c r="N76">
        <v>192010.32082722714</v>
      </c>
    </row>
    <row r="77" spans="1:14" ht="30" customHeight="1">
      <c r="A77" s="45" t="s">
        <v>140</v>
      </c>
      <c r="B77" s="46" t="s">
        <v>101</v>
      </c>
      <c r="C77" s="84">
        <v>216.30813600000002</v>
      </c>
      <c r="D77" s="57"/>
      <c r="E77" s="117" t="s">
        <v>87</v>
      </c>
      <c r="F77" s="118" t="s">
        <v>87</v>
      </c>
      <c r="G77" s="118" t="s">
        <v>87</v>
      </c>
      <c r="H77" s="118" t="s">
        <v>87</v>
      </c>
      <c r="I77" s="118" t="s">
        <v>87</v>
      </c>
      <c r="J77" s="119" t="s">
        <v>87</v>
      </c>
      <c r="K77" s="48">
        <f>[10]PRESUPUESTO!$F$68</f>
        <v>6.8109189920903965</v>
      </c>
      <c r="L77" s="49">
        <f t="shared" si="9"/>
        <v>1473.2571916260727</v>
      </c>
      <c r="N77">
        <v>2032.9643923729745</v>
      </c>
    </row>
    <row r="78" spans="1:14" ht="30" customHeight="1">
      <c r="A78" s="45" t="s">
        <v>141</v>
      </c>
      <c r="B78" s="46" t="s">
        <v>101</v>
      </c>
      <c r="C78" s="84">
        <v>959.12993940000013</v>
      </c>
      <c r="D78" s="57"/>
      <c r="E78" s="117" t="s">
        <v>88</v>
      </c>
      <c r="F78" s="118" t="s">
        <v>88</v>
      </c>
      <c r="G78" s="118" t="s">
        <v>88</v>
      </c>
      <c r="H78" s="118" t="s">
        <v>88</v>
      </c>
      <c r="I78" s="118" t="s">
        <v>88</v>
      </c>
      <c r="J78" s="119" t="s">
        <v>88</v>
      </c>
      <c r="K78" s="48">
        <f>[10]PRESUPUESTO!$F$69</f>
        <v>3.2801030508474578</v>
      </c>
      <c r="L78" s="49">
        <f t="shared" si="9"/>
        <v>3146.0450403850778</v>
      </c>
      <c r="N78">
        <v>3031.1419239025436</v>
      </c>
    </row>
    <row r="79" spans="1:14" ht="30" customHeight="1">
      <c r="A79" s="81">
        <v>1.08</v>
      </c>
      <c r="B79" s="77"/>
      <c r="C79" s="78"/>
      <c r="D79" s="90"/>
      <c r="E79" s="120" t="s">
        <v>89</v>
      </c>
      <c r="F79" s="121"/>
      <c r="G79" s="121"/>
      <c r="H79" s="121"/>
      <c r="I79" s="121"/>
      <c r="J79" s="122"/>
      <c r="K79" s="79"/>
      <c r="L79" s="80"/>
    </row>
    <row r="80" spans="1:14" ht="30" customHeight="1">
      <c r="A80" s="45" t="s">
        <v>142</v>
      </c>
      <c r="B80" s="46" t="s">
        <v>99</v>
      </c>
      <c r="C80" s="84">
        <v>245.80470000000003</v>
      </c>
      <c r="D80" s="57"/>
      <c r="E80" s="117" t="s">
        <v>90</v>
      </c>
      <c r="F80" s="118" t="s">
        <v>90</v>
      </c>
      <c r="G80" s="118" t="s">
        <v>90</v>
      </c>
      <c r="H80" s="118" t="s">
        <v>90</v>
      </c>
      <c r="I80" s="118" t="s">
        <v>90</v>
      </c>
      <c r="J80" s="119" t="s">
        <v>90</v>
      </c>
      <c r="K80" s="48">
        <f>[10]PRESUPUESTO!$F$71</f>
        <v>5.2465101323507746</v>
      </c>
      <c r="L80" s="49">
        <f t="shared" ref="L80:L81" si="10">+K80*C80</f>
        <v>1289.6168491294425</v>
      </c>
      <c r="N80">
        <v>1242.9664862421912</v>
      </c>
    </row>
    <row r="81" spans="1:14" ht="30" customHeight="1">
      <c r="A81" s="45" t="s">
        <v>143</v>
      </c>
      <c r="B81" s="46" t="s">
        <v>97</v>
      </c>
      <c r="C81" s="84">
        <v>1000</v>
      </c>
      <c r="D81" s="57"/>
      <c r="E81" s="117" t="s">
        <v>91</v>
      </c>
      <c r="F81" s="118" t="s">
        <v>91</v>
      </c>
      <c r="G81" s="118" t="s">
        <v>91</v>
      </c>
      <c r="H81" s="118" t="s">
        <v>91</v>
      </c>
      <c r="I81" s="118" t="s">
        <v>91</v>
      </c>
      <c r="J81" s="119" t="s">
        <v>91</v>
      </c>
      <c r="K81" s="48">
        <f>[10]PRESUPUESTO!$F$72</f>
        <v>4.1438554884437595</v>
      </c>
      <c r="L81" s="49">
        <f t="shared" si="10"/>
        <v>4143.8554884437599</v>
      </c>
      <c r="N81">
        <v>2916.28724519774</v>
      </c>
    </row>
    <row r="82" spans="1:14" ht="30" customHeight="1">
      <c r="A82" s="81">
        <v>1.0900000000000001</v>
      </c>
      <c r="B82" s="77"/>
      <c r="C82" s="78"/>
      <c r="D82" s="90"/>
      <c r="E82" s="120" t="s">
        <v>92</v>
      </c>
      <c r="F82" s="121"/>
      <c r="G82" s="121"/>
      <c r="H82" s="121"/>
      <c r="I82" s="121"/>
      <c r="J82" s="122"/>
      <c r="K82" s="79"/>
      <c r="L82" s="80"/>
    </row>
    <row r="83" spans="1:14" ht="30" customHeight="1">
      <c r="A83" s="45" t="s">
        <v>144</v>
      </c>
      <c r="B83" s="46" t="s">
        <v>95</v>
      </c>
      <c r="C83" s="84">
        <v>1</v>
      </c>
      <c r="D83" s="57"/>
      <c r="E83" s="117" t="s">
        <v>92</v>
      </c>
      <c r="F83" s="118" t="s">
        <v>92</v>
      </c>
      <c r="G83" s="118" t="s">
        <v>92</v>
      </c>
      <c r="H83" s="118" t="s">
        <v>92</v>
      </c>
      <c r="I83" s="118" t="s">
        <v>92</v>
      </c>
      <c r="J83" s="119" t="s">
        <v>92</v>
      </c>
      <c r="K83" s="48">
        <f>[10]PRESUPUESTO!$F$74</f>
        <v>20423.600000000002</v>
      </c>
      <c r="L83" s="49">
        <f t="shared" ref="L83:L84" si="11">+K83*C83</f>
        <v>20423.600000000002</v>
      </c>
      <c r="N83">
        <v>50000</v>
      </c>
    </row>
    <row r="84" spans="1:14" ht="30" customHeight="1">
      <c r="A84" s="45" t="s">
        <v>145</v>
      </c>
      <c r="B84" s="46" t="s">
        <v>95</v>
      </c>
      <c r="C84" s="84">
        <v>1</v>
      </c>
      <c r="D84" s="57"/>
      <c r="E84" s="117" t="s">
        <v>93</v>
      </c>
      <c r="F84" s="118" t="s">
        <v>93</v>
      </c>
      <c r="G84" s="118" t="s">
        <v>93</v>
      </c>
      <c r="H84" s="118" t="s">
        <v>93</v>
      </c>
      <c r="I84" s="118" t="s">
        <v>93</v>
      </c>
      <c r="J84" s="119" t="s">
        <v>93</v>
      </c>
      <c r="K84" s="48">
        <f>[10]PRESUPUESTO!$F$75</f>
        <v>14961</v>
      </c>
      <c r="L84" s="49">
        <f t="shared" si="11"/>
        <v>14961</v>
      </c>
      <c r="N84">
        <v>25000</v>
      </c>
    </row>
    <row r="85" spans="1:14" ht="23.4">
      <c r="A85" s="193" t="s">
        <v>26</v>
      </c>
      <c r="B85" s="194"/>
      <c r="C85" s="194"/>
      <c r="D85" s="194"/>
      <c r="E85" s="194"/>
      <c r="F85" s="194"/>
      <c r="G85" s="194"/>
      <c r="H85" s="194"/>
      <c r="I85" s="194"/>
      <c r="J85" s="194"/>
      <c r="K85" s="195"/>
      <c r="L85" s="82">
        <f>SUM(L15:L84)</f>
        <v>1052677.8065150571</v>
      </c>
    </row>
    <row r="86" spans="1:14" ht="30" customHeight="1">
      <c r="A86" s="45"/>
      <c r="B86" s="46" t="s">
        <v>29</v>
      </c>
      <c r="C86" s="84">
        <v>1</v>
      </c>
      <c r="D86" s="117" t="s">
        <v>27</v>
      </c>
      <c r="E86" s="118"/>
      <c r="F86" s="118"/>
      <c r="G86" s="118"/>
      <c r="H86" s="118"/>
      <c r="I86" s="118"/>
      <c r="J86" s="119"/>
      <c r="K86" s="110">
        <f>'[9]GG Y UTLIDAD'!$F$24</f>
        <v>425045.7624666667</v>
      </c>
      <c r="L86" s="49">
        <f>IF(K86="","",+K86*C86)</f>
        <v>425045.7624666667</v>
      </c>
    </row>
    <row r="87" spans="1:14" ht="30" customHeight="1" thickBot="1">
      <c r="A87" s="50"/>
      <c r="B87" s="51" t="s">
        <v>29</v>
      </c>
      <c r="C87" s="98">
        <v>1</v>
      </c>
      <c r="D87" s="187" t="s">
        <v>28</v>
      </c>
      <c r="E87" s="188"/>
      <c r="F87" s="188"/>
      <c r="G87" s="188"/>
      <c r="H87" s="188"/>
      <c r="I87" s="188"/>
      <c r="J87" s="189"/>
      <c r="K87" s="110">
        <f>'[9]GG Y UTLIDAD'!$F$26</f>
        <v>105267.78065150575</v>
      </c>
      <c r="L87" s="52">
        <f>IF(K87="","",+K87*C87)</f>
        <v>105267.78065150575</v>
      </c>
    </row>
    <row r="88" spans="1:14" ht="30" customHeight="1" thickTop="1">
      <c r="A88" s="111" t="s">
        <v>30</v>
      </c>
      <c r="B88" s="112"/>
      <c r="C88" s="112"/>
      <c r="D88" s="112"/>
      <c r="E88" s="112"/>
      <c r="F88" s="112"/>
      <c r="G88" s="112"/>
      <c r="H88" s="112"/>
      <c r="I88" s="112"/>
      <c r="J88" s="112"/>
      <c r="K88" s="113"/>
      <c r="L88" s="83">
        <f>SUM(L85:L87)</f>
        <v>1582991.3496332297</v>
      </c>
    </row>
    <row r="89" spans="1:14" ht="30" customHeight="1" thickBot="1">
      <c r="A89" s="190" t="s">
        <v>31</v>
      </c>
      <c r="B89" s="191"/>
      <c r="C89" s="191"/>
      <c r="D89" s="191"/>
      <c r="E89" s="191"/>
      <c r="F89" s="191"/>
      <c r="G89" s="191"/>
      <c r="H89" s="191"/>
      <c r="I89" s="191"/>
      <c r="J89" s="192"/>
      <c r="K89" s="85">
        <v>0.18</v>
      </c>
      <c r="L89" s="52">
        <f>IF(L88="","",+L88*K89)</f>
        <v>284938.44293398131</v>
      </c>
    </row>
    <row r="90" spans="1:14" ht="30" customHeight="1" thickTop="1" thickBot="1">
      <c r="A90" s="111" t="s">
        <v>32</v>
      </c>
      <c r="B90" s="112"/>
      <c r="C90" s="112"/>
      <c r="D90" s="112"/>
      <c r="E90" s="112"/>
      <c r="F90" s="112"/>
      <c r="G90" s="112"/>
      <c r="H90" s="112"/>
      <c r="I90" s="112"/>
      <c r="J90" s="112"/>
      <c r="K90" s="113"/>
      <c r="L90" s="198">
        <f>IF(L89="","",+L89+L88)</f>
        <v>1867929.792567211</v>
      </c>
    </row>
    <row r="91" spans="1:14">
      <c r="A91" s="20"/>
      <c r="B91" s="21"/>
      <c r="C91" s="21"/>
      <c r="D91" s="23"/>
      <c r="E91" s="39"/>
      <c r="F91" s="39"/>
      <c r="G91" s="39"/>
      <c r="H91" s="39"/>
      <c r="I91" s="22"/>
      <c r="J91" s="22"/>
      <c r="K91" s="23"/>
      <c r="L91" s="24"/>
    </row>
    <row r="92" spans="1:14" ht="16.2" thickBot="1">
      <c r="A92" s="1"/>
      <c r="B92" s="26"/>
      <c r="C92" s="26"/>
      <c r="D92" s="92"/>
      <c r="E92" s="181" t="s">
        <v>11</v>
      </c>
      <c r="F92" s="181"/>
      <c r="G92" s="7"/>
      <c r="H92" s="7"/>
      <c r="I92" s="7"/>
      <c r="J92" s="7"/>
      <c r="K92" s="7"/>
      <c r="L92" s="27"/>
    </row>
    <row r="93" spans="1:14" ht="27" customHeight="1" thickBot="1">
      <c r="A93" s="1"/>
      <c r="B93" s="26"/>
      <c r="C93" s="26"/>
      <c r="D93" s="92"/>
      <c r="E93" s="174" t="s">
        <v>6</v>
      </c>
      <c r="F93" s="175"/>
      <c r="G93" s="186"/>
      <c r="H93" s="174" t="s">
        <v>152</v>
      </c>
      <c r="I93" s="175"/>
      <c r="J93" s="175"/>
      <c r="K93" s="175"/>
      <c r="L93" s="186"/>
    </row>
    <row r="94" spans="1:14" ht="21" customHeight="1">
      <c r="A94" s="25"/>
      <c r="B94" s="28"/>
      <c r="C94" s="28"/>
      <c r="D94" s="93"/>
      <c r="E94" s="178" t="s">
        <v>8</v>
      </c>
      <c r="F94" s="179"/>
      <c r="G94" s="180"/>
      <c r="H94" s="176" t="s">
        <v>161</v>
      </c>
      <c r="I94" s="177"/>
      <c r="J94" s="177"/>
      <c r="K94" s="177"/>
      <c r="L94" s="197"/>
    </row>
    <row r="95" spans="1:14" ht="21" customHeight="1">
      <c r="A95" s="25"/>
      <c r="B95" s="28"/>
      <c r="C95" s="28"/>
      <c r="D95" s="93"/>
      <c r="E95" s="166" t="s">
        <v>12</v>
      </c>
      <c r="F95" s="167"/>
      <c r="G95" s="173"/>
      <c r="H95" s="166" t="s">
        <v>154</v>
      </c>
      <c r="I95" s="167"/>
      <c r="J95" s="167"/>
      <c r="K95" s="167"/>
      <c r="L95" s="173"/>
    </row>
    <row r="96" spans="1:14" ht="21" customHeight="1">
      <c r="A96" s="25"/>
      <c r="B96" s="29"/>
      <c r="C96" s="29"/>
      <c r="D96" s="93"/>
      <c r="E96" s="166" t="s">
        <v>9</v>
      </c>
      <c r="F96" s="167"/>
      <c r="G96" s="173"/>
      <c r="H96" s="166" t="s">
        <v>162</v>
      </c>
      <c r="I96" s="167"/>
      <c r="J96" s="167"/>
      <c r="K96" s="167"/>
      <c r="L96" s="173"/>
    </row>
    <row r="97" spans="1:12" ht="21" customHeight="1">
      <c r="A97" s="25"/>
      <c r="B97" s="29"/>
      <c r="C97" s="29"/>
      <c r="D97" s="93"/>
      <c r="E97" s="185" t="s">
        <v>20</v>
      </c>
      <c r="F97" s="167"/>
      <c r="G97" s="173"/>
      <c r="H97" s="166" t="s">
        <v>155</v>
      </c>
      <c r="I97" s="167"/>
      <c r="J97" s="167"/>
      <c r="K97" s="167"/>
      <c r="L97" s="173"/>
    </row>
    <row r="98" spans="1:12" ht="21" customHeight="1">
      <c r="A98" s="25"/>
      <c r="B98" s="29"/>
      <c r="C98" s="29"/>
      <c r="D98" s="93"/>
      <c r="E98" s="166" t="s">
        <v>14</v>
      </c>
      <c r="F98" s="167"/>
      <c r="G98" s="173"/>
      <c r="H98" s="166" t="s">
        <v>156</v>
      </c>
      <c r="I98" s="167"/>
      <c r="J98" s="167"/>
      <c r="K98" s="167"/>
      <c r="L98" s="173"/>
    </row>
    <row r="99" spans="1:12" ht="21" customHeight="1" thickBot="1">
      <c r="A99" s="25"/>
      <c r="B99" s="29"/>
      <c r="C99" s="29"/>
      <c r="D99" s="93"/>
      <c r="E99" s="182" t="s">
        <v>13</v>
      </c>
      <c r="F99" s="183"/>
      <c r="G99" s="184"/>
      <c r="H99" s="168" t="s">
        <v>156</v>
      </c>
      <c r="I99" s="169"/>
      <c r="J99" s="169"/>
      <c r="K99" s="169"/>
      <c r="L99" s="196"/>
    </row>
    <row r="100" spans="1:12" ht="15" thickBot="1">
      <c r="A100" s="30"/>
      <c r="B100" s="31"/>
      <c r="C100" s="31"/>
      <c r="D100" s="94"/>
      <c r="E100" s="3"/>
      <c r="F100" s="3"/>
      <c r="G100" s="3"/>
      <c r="H100" s="32"/>
      <c r="I100" s="32"/>
      <c r="J100" s="32"/>
      <c r="K100" s="3"/>
      <c r="L100" s="33"/>
    </row>
    <row r="101" spans="1:12">
      <c r="A101" s="16"/>
      <c r="B101" s="17"/>
      <c r="C101" s="17"/>
      <c r="D101" s="95"/>
      <c r="E101" s="17"/>
      <c r="F101" s="17"/>
      <c r="G101" s="17"/>
      <c r="H101" s="17"/>
      <c r="I101" s="17"/>
      <c r="J101" s="17"/>
      <c r="K101" s="17"/>
      <c r="L101" s="17"/>
    </row>
    <row r="102" spans="1:12">
      <c r="A102" s="17"/>
      <c r="B102" s="17"/>
      <c r="C102" s="17"/>
      <c r="D102" s="95"/>
      <c r="E102" s="17"/>
      <c r="F102" s="17"/>
      <c r="G102" s="17"/>
      <c r="H102" s="17"/>
      <c r="I102" s="17"/>
      <c r="J102" s="17"/>
      <c r="K102" s="17"/>
      <c r="L102" s="17"/>
    </row>
    <row r="103" spans="1:12">
      <c r="A103" s="17"/>
      <c r="B103" s="17"/>
      <c r="C103" s="17"/>
      <c r="D103" s="95"/>
      <c r="E103" s="17"/>
      <c r="F103" s="17"/>
      <c r="G103" s="17"/>
      <c r="H103" s="17"/>
      <c r="I103" s="17"/>
      <c r="J103" s="17"/>
      <c r="K103" s="17"/>
      <c r="L103" s="17"/>
    </row>
    <row r="104" spans="1:12">
      <c r="A104" s="17"/>
      <c r="B104" s="17"/>
      <c r="C104" s="17"/>
      <c r="D104" s="95"/>
      <c r="E104" s="17"/>
      <c r="F104" s="17"/>
      <c r="G104" s="17"/>
      <c r="H104" s="17"/>
      <c r="I104" s="17"/>
      <c r="J104" s="17"/>
      <c r="K104" s="17"/>
      <c r="L104" s="17"/>
    </row>
  </sheetData>
  <mergeCells count="110">
    <mergeCell ref="K1:L2"/>
    <mergeCell ref="K3:L3"/>
    <mergeCell ref="K4:K5"/>
    <mergeCell ref="L4:L5"/>
    <mergeCell ref="A5:D5"/>
    <mergeCell ref="A6:D6"/>
    <mergeCell ref="A7:C7"/>
    <mergeCell ref="A8:C8"/>
    <mergeCell ref="D8:J8"/>
    <mergeCell ref="A9:C9"/>
    <mergeCell ref="D9:J9"/>
    <mergeCell ref="A10:C10"/>
    <mergeCell ref="D10:J10"/>
    <mergeCell ref="A1:D4"/>
    <mergeCell ref="E1:J6"/>
    <mergeCell ref="E17:J17"/>
    <mergeCell ref="E18:J18"/>
    <mergeCell ref="E19:J19"/>
    <mergeCell ref="E20:J20"/>
    <mergeCell ref="E21:J21"/>
    <mergeCell ref="E22:J22"/>
    <mergeCell ref="A11:C11"/>
    <mergeCell ref="D11:J11"/>
    <mergeCell ref="E13:J13"/>
    <mergeCell ref="A14:L14"/>
    <mergeCell ref="E15:J15"/>
    <mergeCell ref="E16:J16"/>
    <mergeCell ref="E29:J29"/>
    <mergeCell ref="E30:J30"/>
    <mergeCell ref="E31:J31"/>
    <mergeCell ref="E32:J32"/>
    <mergeCell ref="E33:J33"/>
    <mergeCell ref="E34:J34"/>
    <mergeCell ref="E23:J23"/>
    <mergeCell ref="E24:J24"/>
    <mergeCell ref="E25:J25"/>
    <mergeCell ref="E26:J26"/>
    <mergeCell ref="E27:J27"/>
    <mergeCell ref="E28:J28"/>
    <mergeCell ref="E41:J41"/>
    <mergeCell ref="E42:J42"/>
    <mergeCell ref="E43:J43"/>
    <mergeCell ref="E50:J50"/>
    <mergeCell ref="E51:J51"/>
    <mergeCell ref="E52:J52"/>
    <mergeCell ref="E53:J53"/>
    <mergeCell ref="E35:J35"/>
    <mergeCell ref="E36:J36"/>
    <mergeCell ref="E37:J37"/>
    <mergeCell ref="E38:J38"/>
    <mergeCell ref="E39:J39"/>
    <mergeCell ref="E40:J40"/>
    <mergeCell ref="E99:G99"/>
    <mergeCell ref="H99:L99"/>
    <mergeCell ref="A90:K90"/>
    <mergeCell ref="E96:G96"/>
    <mergeCell ref="H96:L96"/>
    <mergeCell ref="E97:G97"/>
    <mergeCell ref="H97:L97"/>
    <mergeCell ref="E98:G98"/>
    <mergeCell ref="H98:L98"/>
    <mergeCell ref="E92:F92"/>
    <mergeCell ref="E93:G93"/>
    <mergeCell ref="H93:L93"/>
    <mergeCell ref="E94:G94"/>
    <mergeCell ref="H94:L94"/>
    <mergeCell ref="E95:G95"/>
    <mergeCell ref="H95:L95"/>
    <mergeCell ref="A89:J89"/>
    <mergeCell ref="E44:J44"/>
    <mergeCell ref="E45:J45"/>
    <mergeCell ref="E46:J46"/>
    <mergeCell ref="E47:J47"/>
    <mergeCell ref="E48:J48"/>
    <mergeCell ref="E49:J49"/>
    <mergeCell ref="A85:K85"/>
    <mergeCell ref="E60:J60"/>
    <mergeCell ref="E61:J61"/>
    <mergeCell ref="E62:J62"/>
    <mergeCell ref="E63:J63"/>
    <mergeCell ref="E64:J64"/>
    <mergeCell ref="E65:J65"/>
    <mergeCell ref="E54:J54"/>
    <mergeCell ref="E55:J55"/>
    <mergeCell ref="E56:J56"/>
    <mergeCell ref="E57:J57"/>
    <mergeCell ref="E58:J58"/>
    <mergeCell ref="E59:J59"/>
    <mergeCell ref="E72:J72"/>
    <mergeCell ref="E66:J66"/>
    <mergeCell ref="E67:J67"/>
    <mergeCell ref="E68:J68"/>
    <mergeCell ref="E69:J69"/>
    <mergeCell ref="E70:J70"/>
    <mergeCell ref="E71:J71"/>
    <mergeCell ref="D87:J87"/>
    <mergeCell ref="D86:J86"/>
    <mergeCell ref="A88:K88"/>
    <mergeCell ref="E84:J84"/>
    <mergeCell ref="E78:J78"/>
    <mergeCell ref="E79:J79"/>
    <mergeCell ref="E80:J80"/>
    <mergeCell ref="E81:J81"/>
    <mergeCell ref="E82:J82"/>
    <mergeCell ref="E83:J83"/>
    <mergeCell ref="E73:J73"/>
    <mergeCell ref="E74:J74"/>
    <mergeCell ref="E75:J75"/>
    <mergeCell ref="E76:J76"/>
    <mergeCell ref="E77:J77"/>
  </mergeCells>
  <phoneticPr fontId="71" type="noConversion"/>
  <pageMargins left="0.39370078740157483" right="0.39370078740157483" top="0.39370078740157483" bottom="0.39370078740157483" header="0.39370078740157483" footer="0.39370078740157483"/>
  <pageSetup paperSize="9" scale="49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CONSOLIDADO</vt:lpstr>
      <vt:lpstr>DETALLADO</vt:lpstr>
      <vt:lpstr>CONSOLIDADO!Área_de_impresión</vt:lpstr>
      <vt:lpstr>DETALLADO!Área_de_impresión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cp:lastPrinted>2022-09-20T19:33:29Z</cp:lastPrinted>
  <dcterms:created xsi:type="dcterms:W3CDTF">2015-03-19T22:07:36Z</dcterms:created>
  <dcterms:modified xsi:type="dcterms:W3CDTF">2022-10-09T16:22:51Z</dcterms:modified>
</cp:coreProperties>
</file>