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EVITESAC\mandar ohla\"/>
    </mc:Choice>
  </mc:AlternateContent>
  <xr:revisionPtr revIDLastSave="0" documentId="8_{35360150-0AF2-4A7A-A15D-10B165B2EBF4}" xr6:coauthVersionLast="47" xr6:coauthVersionMax="47" xr10:uidLastSave="{00000000-0000-0000-0000-000000000000}"/>
  <bookViews>
    <workbookView xWindow="-120" yWindow="-120" windowWidth="29040" windowHeight="15720" xr2:uid="{5F6D62DB-EA53-4F02-B2DA-EF6E739D9178}"/>
    <workbookView minimized="1" xWindow="-21495" yWindow="465" windowWidth="21600" windowHeight="11295" xr2:uid="{D8E9406F-910E-4BF2-9589-AC44977EA323}"/>
  </bookViews>
  <sheets>
    <sheet name="PROPUESTA " sheetId="4" r:id="rId1"/>
    <sheet name="Supervisor" sheetId="5" r:id="rId2"/>
    <sheet name="Agente CON ARMA" sheetId="7" r:id="rId3"/>
    <sheet name="Agente SIN ARMA " sheetId="6" r:id="rId4"/>
    <sheet name="APU's" sheetId="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4" l="1"/>
  <c r="I18" i="4"/>
  <c r="I19" i="4"/>
  <c r="F10" i="5"/>
  <c r="F10" i="6"/>
  <c r="F17" i="7"/>
  <c r="F16" i="7"/>
  <c r="F15" i="7"/>
  <c r="F14" i="7"/>
  <c r="F9" i="7"/>
  <c r="F8" i="7"/>
  <c r="F7" i="7"/>
  <c r="F11" i="7" s="1"/>
  <c r="F19" i="7" s="1"/>
  <c r="F21" i="7" s="1"/>
  <c r="F23" i="7" s="1"/>
  <c r="F6" i="7"/>
  <c r="F16" i="6"/>
  <c r="F15" i="6"/>
  <c r="F14" i="6"/>
  <c r="F17" i="6" s="1"/>
  <c r="F9" i="6"/>
  <c r="F8" i="6"/>
  <c r="F7" i="6"/>
  <c r="F6" i="6"/>
  <c r="F11" i="6" l="1"/>
  <c r="F19" i="6" s="1"/>
  <c r="F21" i="6" s="1"/>
  <c r="F23" i="6" s="1"/>
  <c r="F27" i="7"/>
  <c r="F26" i="7"/>
  <c r="F25" i="7"/>
  <c r="F24" i="7"/>
  <c r="F28" i="7" l="1"/>
  <c r="F25" i="6"/>
  <c r="F24" i="6"/>
  <c r="F26" i="6" s="1"/>
  <c r="F9" i="5" l="1"/>
  <c r="F8" i="5"/>
  <c r="F16" i="5"/>
  <c r="F15" i="5"/>
  <c r="F14" i="5"/>
  <c r="F7" i="5"/>
  <c r="F6" i="5"/>
  <c r="G56" i="1"/>
  <c r="G48" i="1"/>
  <c r="G57" i="1"/>
  <c r="G55" i="1"/>
  <c r="G54" i="1"/>
  <c r="G47" i="1"/>
  <c r="G46" i="1"/>
  <c r="G49" i="1"/>
  <c r="G34" i="1"/>
  <c r="G33" i="1"/>
  <c r="G32" i="1"/>
  <c r="G31" i="1"/>
  <c r="G30" i="1"/>
  <c r="F11" i="5" l="1"/>
  <c r="F17" i="5"/>
  <c r="F19" i="5" s="1"/>
  <c r="F21" i="5" s="1"/>
  <c r="F23" i="5" s="1"/>
  <c r="G58" i="1"/>
  <c r="I28" i="4" s="1"/>
  <c r="G50" i="1"/>
  <c r="I27" i="4" s="1"/>
  <c r="F25" i="5" l="1"/>
  <c r="F26" i="5"/>
  <c r="F28" i="5"/>
  <c r="F24" i="5"/>
  <c r="F29" i="5" l="1"/>
  <c r="G41" i="1" l="1"/>
  <c r="G36" i="1"/>
  <c r="G35" i="1"/>
  <c r="F25" i="1"/>
  <c r="G25" i="1" s="1"/>
  <c r="F24" i="1"/>
  <c r="G24" i="1" s="1"/>
  <c r="D23" i="1"/>
  <c r="G23" i="1" s="1"/>
  <c r="G22" i="1"/>
  <c r="F17" i="1"/>
  <c r="G17" i="1" s="1"/>
  <c r="G16" i="1"/>
  <c r="F15" i="1"/>
  <c r="G15" i="1" s="1"/>
  <c r="F11" i="1"/>
  <c r="G11" i="1" s="1"/>
  <c r="G4" i="1"/>
  <c r="G5" i="1"/>
  <c r="G6" i="1"/>
  <c r="G8" i="1"/>
  <c r="G9" i="1"/>
  <c r="G10" i="1"/>
  <c r="G3" i="1"/>
  <c r="F7" i="1"/>
  <c r="G7" i="1" s="1"/>
  <c r="G37" i="1" l="1"/>
  <c r="I24" i="4" s="1"/>
  <c r="G42" i="1"/>
  <c r="I25" i="4" s="1"/>
  <c r="G26" i="1"/>
  <c r="I23" i="4" s="1"/>
  <c r="G18" i="1"/>
  <c r="I22" i="4" s="1"/>
  <c r="G12" i="1"/>
  <c r="I21" i="4" s="1"/>
  <c r="G31" i="4" l="1"/>
  <c r="J31" i="4" s="1"/>
  <c r="G32" i="4"/>
  <c r="J32" i="4" s="1"/>
  <c r="G33" i="4"/>
  <c r="J33" i="4" s="1"/>
  <c r="G34" i="4"/>
  <c r="J34" i="4" s="1"/>
  <c r="G30" i="4"/>
  <c r="J30" i="4" s="1"/>
  <c r="J23" i="4"/>
  <c r="J21" i="4"/>
  <c r="J28" i="4"/>
  <c r="J27" i="4"/>
  <c r="J25" i="4"/>
  <c r="J24" i="4"/>
  <c r="J22" i="4"/>
  <c r="J20" i="4" l="1"/>
  <c r="J26" i="4"/>
  <c r="J29" i="4"/>
  <c r="J17" i="4" l="1"/>
  <c r="J18" i="4"/>
  <c r="J19" i="4"/>
  <c r="J16" i="4" l="1"/>
  <c r="J35" i="4" l="1"/>
  <c r="J36" i="4" s="1"/>
  <c r="J37" i="4" s="1"/>
</calcChain>
</file>

<file path=xl/sharedStrings.xml><?xml version="1.0" encoding="utf-8"?>
<sst xmlns="http://schemas.openxmlformats.org/spreadsheetml/2006/main" count="268" uniqueCount="136">
  <si>
    <t>Unidad</t>
  </si>
  <si>
    <t>Descripción</t>
  </si>
  <si>
    <t>Cantidad</t>
  </si>
  <si>
    <t>Cant. Personal</t>
  </si>
  <si>
    <t>Participación (%)</t>
  </si>
  <si>
    <t>Precio Unitario</t>
  </si>
  <si>
    <t>Precio total</t>
  </si>
  <si>
    <t>SERVICIO DE SEGURIDAD Y VIGILANCIA PRIVADA - RIO LACRAMARCA</t>
  </si>
  <si>
    <t>Personal</t>
  </si>
  <si>
    <t>Recursos y equipos</t>
  </si>
  <si>
    <t>Materiales, herramientas de campo</t>
  </si>
  <si>
    <t xml:space="preserve">Equipos informáticos, GPS, impresiones, otros. </t>
  </si>
  <si>
    <t>EPPs y Señalética</t>
  </si>
  <si>
    <t>Uniforme</t>
  </si>
  <si>
    <t>Alimentación</t>
  </si>
  <si>
    <t>Alimentación del personal</t>
  </si>
  <si>
    <t>Seguros</t>
  </si>
  <si>
    <t>Póliza SCTR Salud</t>
  </si>
  <si>
    <t>Póliza SCTR Pensión</t>
  </si>
  <si>
    <t>Vida Ley</t>
  </si>
  <si>
    <t>Seguro de Resposabilidad Civil</t>
  </si>
  <si>
    <t>Póliza de deshonestidad</t>
  </si>
  <si>
    <t>Glb</t>
  </si>
  <si>
    <t>Mes</t>
  </si>
  <si>
    <t>Parcial (S/)</t>
  </si>
  <si>
    <t>Impuesto (IGV) 18%</t>
  </si>
  <si>
    <t>TOTAL</t>
  </si>
  <si>
    <t>Rancho caliente</t>
  </si>
  <si>
    <r>
      <t xml:space="preserve">Camioneta 4x4 del AÑO 2024 [Incluye mantenimientos y combustible </t>
    </r>
    <r>
      <rPr>
        <sz val="11"/>
        <color rgb="FFFF0000"/>
        <rFont val="Aptos Narrow"/>
        <family val="2"/>
        <scheme val="minor"/>
      </rPr>
      <t>(420KM POR TURNO DE 24H)</t>
    </r>
    <r>
      <rPr>
        <sz val="11"/>
        <rFont val="Aptos Narrow"/>
        <family val="2"/>
        <scheme val="minor"/>
      </rPr>
      <t>]</t>
    </r>
  </si>
  <si>
    <t xml:space="preserve">Agente con arma </t>
  </si>
  <si>
    <t xml:space="preserve">Agente sin arma </t>
  </si>
  <si>
    <t xml:space="preserve">Supervisor </t>
  </si>
  <si>
    <t>Detector de metales (Garret).</t>
  </si>
  <si>
    <t>cantidad</t>
  </si>
  <si>
    <t>PU</t>
  </si>
  <si>
    <t>Insumo</t>
  </si>
  <si>
    <t>Linterna de mano</t>
  </si>
  <si>
    <t>Silbato</t>
  </si>
  <si>
    <t>Celular móvil con cámara y acceso a internet</t>
  </si>
  <si>
    <t>Equipo Radio / Medio de Comunicación</t>
  </si>
  <si>
    <t>Binoculares de largo alcance</t>
  </si>
  <si>
    <t>Garita con silla y escritorio</t>
  </si>
  <si>
    <t>Cuaderno de ocurrencias diarias</t>
  </si>
  <si>
    <t>Mobiliario, útiles de escritorio, etc.</t>
  </si>
  <si>
    <t>und</t>
  </si>
  <si>
    <t>glb</t>
  </si>
  <si>
    <t>subtotal</t>
  </si>
  <si>
    <t>2.1. Materiales, herramientas de campo</t>
  </si>
  <si>
    <t>c/personal</t>
  </si>
  <si>
    <t xml:space="preserve">2.2. Equipos informáticos, GPS, impresiones, otros. </t>
  </si>
  <si>
    <t>GPS</t>
  </si>
  <si>
    <t>Equipos informáticos</t>
  </si>
  <si>
    <t>Otros</t>
  </si>
  <si>
    <t>Combustible</t>
  </si>
  <si>
    <t>gln</t>
  </si>
  <si>
    <r>
      <t xml:space="preserve">Camioneta 4x4 del AÑO 2024 </t>
    </r>
    <r>
      <rPr>
        <sz val="11"/>
        <color rgb="FFFF0000"/>
        <rFont val="Aptos Narrow"/>
        <family val="2"/>
        <scheme val="minor"/>
      </rPr>
      <t>(6 RONDAS EN UN TURNO DE 24HRS)</t>
    </r>
  </si>
  <si>
    <r>
      <t>Mantenimiento y cambio de aceite</t>
    </r>
    <r>
      <rPr>
        <sz val="11"/>
        <color rgb="FFFF0000"/>
        <rFont val="Aptos Narrow"/>
        <family val="2"/>
        <scheme val="minor"/>
      </rPr>
      <t xml:space="preserve"> (12600 KM MENSUAL)</t>
    </r>
  </si>
  <si>
    <t>Lavado</t>
  </si>
  <si>
    <r>
      <t xml:space="preserve">2.3. Camioneta 4x4 del AÑO 2024 </t>
    </r>
    <r>
      <rPr>
        <b/>
        <sz val="11"/>
        <color rgb="FFFF0000"/>
        <rFont val="Aptos Narrow"/>
        <family val="2"/>
        <scheme val="minor"/>
      </rPr>
      <t>[Incluye mantenimientos y combustible (420KM POR TURNO DE 24H)]</t>
    </r>
  </si>
  <si>
    <t>2.4. EPPs y Señalética</t>
  </si>
  <si>
    <t>Señaletica</t>
  </si>
  <si>
    <t>Botas de seguridad</t>
  </si>
  <si>
    <t>Casco</t>
  </si>
  <si>
    <t>Tapanuca</t>
  </si>
  <si>
    <t>Barbiquejo</t>
  </si>
  <si>
    <t>Lentes</t>
  </si>
  <si>
    <t>Tapón auditivo</t>
  </si>
  <si>
    <t>Uniforme Completo segú TDR</t>
  </si>
  <si>
    <t>2.5. Uniforme</t>
  </si>
  <si>
    <t>3.1. Alimentación del personal</t>
  </si>
  <si>
    <t>Menú</t>
  </si>
  <si>
    <t>Envases</t>
  </si>
  <si>
    <t>Traslado</t>
  </si>
  <si>
    <t>dia</t>
  </si>
  <si>
    <t>3.2. Rancho caliente</t>
  </si>
  <si>
    <t>Credito (45 días)</t>
  </si>
  <si>
    <t>DESCRIPCIÓN</t>
  </si>
  <si>
    <t>I. COSTO DE PERSONAL</t>
  </si>
  <si>
    <t>A. Remuneraciones</t>
  </si>
  <si>
    <t>Salario basico</t>
  </si>
  <si>
    <t>Horas extras</t>
  </si>
  <si>
    <t>Asignación familiar</t>
  </si>
  <si>
    <t>Bonificacion Servicio Nocturno</t>
  </si>
  <si>
    <t>Volante</t>
  </si>
  <si>
    <t>Feriados</t>
  </si>
  <si>
    <t>Total Remuneraciones</t>
  </si>
  <si>
    <t>%</t>
  </si>
  <si>
    <t>B. Beneficios Sociales</t>
  </si>
  <si>
    <t>Total Beneficios Sociales</t>
  </si>
  <si>
    <t>SUB TOTAL TRABAJADOR (1+4)</t>
  </si>
  <si>
    <t>C. Aportaciones de la empresa ESSALUD %</t>
  </si>
  <si>
    <t>III. ARMAMENTO DE FUEGO</t>
  </si>
  <si>
    <t>COSTO TOTAL DEL PERSONAL</t>
  </si>
  <si>
    <t>TOTAL DE COSTO DE PERSONAL</t>
  </si>
  <si>
    <t xml:space="preserve">II. GASTOS ADMINISTRATIVOS Y OPERATIVOS </t>
  </si>
  <si>
    <t>IV. CHALECO ANTIBALAS</t>
  </si>
  <si>
    <t xml:space="preserve">V. UTILIDAD </t>
  </si>
  <si>
    <t xml:space="preserve">Gratificaciones   </t>
  </si>
  <si>
    <t xml:space="preserve">Vacaciones         </t>
  </si>
  <si>
    <t xml:space="preserve">C.T.S.                      </t>
  </si>
  <si>
    <t xml:space="preserve">Vacaciones          </t>
  </si>
  <si>
    <t xml:space="preserve">C.T.S.                     </t>
  </si>
  <si>
    <t xml:space="preserve">Salario </t>
  </si>
  <si>
    <t>IV. CERTIFICACIÓN Y ACREDITACION DEL SERVICIO</t>
  </si>
  <si>
    <t xml:space="preserve">1.1. Supervisor </t>
  </si>
  <si>
    <t xml:space="preserve">1.2. Agente con arma </t>
  </si>
  <si>
    <t xml:space="preserve">1.3. Agente sin arma </t>
  </si>
  <si>
    <t>PLANTILLA DE PRESUPUESTO</t>
  </si>
  <si>
    <t>RV.00</t>
  </si>
  <si>
    <t>Fecha de
versión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</si>
  <si>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</si>
  <si>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</si>
  <si>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</si>
  <si>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</si>
  <si>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</si>
  <si>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</si>
  <si>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</si>
  <si>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</si>
  <si>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EVITESAC - CSI</t>
  </si>
  <si>
    <t>043-708163</t>
  </si>
  <si>
    <t>CONDICIONES GENERALES:</t>
  </si>
  <si>
    <t>DESCRIPCION</t>
  </si>
  <si>
    <t>SOLICITADO</t>
  </si>
  <si>
    <t>OFERTADO</t>
  </si>
  <si>
    <t>FORMA DE PAGO</t>
  </si>
  <si>
    <t>VALORIZACION MENSUAL A 30 DÍAS</t>
  </si>
  <si>
    <t>MONEDA</t>
  </si>
  <si>
    <t>SOLES</t>
  </si>
  <si>
    <t>ANTICIPO</t>
  </si>
  <si>
    <t>TIEMPO DE ENTREGA</t>
  </si>
  <si>
    <t>INMEDIATO</t>
  </si>
  <si>
    <t>MODALIDAD DE CONTRATACION</t>
  </si>
  <si>
    <t>PRECIOS UNITARIOS</t>
  </si>
  <si>
    <t>TIPO DE ORDEN</t>
  </si>
  <si>
    <t>CONTRATO PRESTACIÓN DE SERVICIOS</t>
  </si>
  <si>
    <t>VALORIZACION MENSUAL A 90 DÍAS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</si>
</sst>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-[$S/-280A]\ * #,##0.00_-;\-[$S/-280A]\ * #,##0.00_-;_-[$S/-280A]\ * &quot;-&quot;??_-;_-@_-"/>
    <numFmt numFmtId="165" formatCode="&quot;S/&quot;\ #,##0.00"/>
    <numFmt numFmtId="166" formatCode="0.0"/>
  </numFmts>
  <fonts count="2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0"/>
      <name val="Arial"/>
      <family val="2"/>
    </font>
    <font>
      <b/>
      <u/>
      <sz val="10"/>
      <name val="Arial"/>
      <family val="2"/>
    </font>
    <font>
      <b/>
      <sz val="36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i/>
      <sz val="11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u/>
      <sz val="11"/>
      <color theme="10"/>
      <name val="Aptos Narrow"/>
      <family val="2"/>
      <scheme val="minor"/>
    </font>
    <font>
      <b/>
      <sz val="10"/>
      <name val="Arial"/>
      <family val="2"/>
    </font>
    <font>
      <b/>
      <sz val="18"/>
      <color rgb="FF29327B"/>
      <name val="Aptos Narrow"/>
      <family val="2"/>
      <scheme val="minor"/>
    </font>
    <font>
      <b/>
      <u/>
      <sz val="18"/>
      <name val="Arial"/>
      <family val="2"/>
    </font>
    <font>
      <sz val="10"/>
      <name val="Arial Narrow"/>
      <family val="2"/>
    </font>
    <font>
      <sz val="18"/>
      <name val="Arial"/>
      <family val="2"/>
    </font>
    <font>
      <u/>
      <sz val="18"/>
      <name val="Arial"/>
      <family val="2"/>
    </font>
    <font>
      <b/>
      <u/>
      <sz val="18"/>
      <color theme="0"/>
      <name val="Arial"/>
      <family val="2"/>
    </font>
    <font>
      <b/>
      <u/>
      <sz val="18"/>
      <color theme="0"/>
      <name val="Aptos Narrow"/>
      <family val="2"/>
      <scheme val="minor"/>
    </font>
    <font>
      <sz val="18"/>
      <name val="Aptos Narrow"/>
      <family val="2"/>
      <scheme val="minor"/>
    </font>
    <font>
      <sz val="10"/>
      <name val="Helv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4E55D8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6" fillId="0" borderId="0" applyNumberFormat="0" applyFill="0" applyBorder="0" applyAlignment="0" applyProtection="0"/>
  </cellStyleXfs>
  <cellXfs count="124">
    <xf numFmtId="0" fontId="0" fillId="0" borderId="0" xfId="0"/>
    <xf numFmtId="164" fontId="0" fillId="0" borderId="0" xfId="0" applyNumberFormat="1"/>
    <xf numFmtId="0" fontId="0" fillId="0" borderId="1" xfId="0" applyBorder="1"/>
    <xf numFmtId="44" fontId="0" fillId="0" borderId="0" xfId="1" applyFont="1"/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/>
    <xf numFmtId="1" fontId="2" fillId="4" borderId="1" xfId="1" applyNumberFormat="1" applyFont="1" applyFill="1" applyBorder="1"/>
    <xf numFmtId="1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" fontId="2" fillId="4" borderId="1" xfId="1" applyNumberFormat="1" applyFont="1" applyFill="1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44" fontId="2" fillId="4" borderId="1" xfId="1" applyFont="1" applyFill="1" applyBorder="1" applyAlignment="1"/>
    <xf numFmtId="44" fontId="2" fillId="4" borderId="1" xfId="1" applyFont="1" applyFill="1" applyBorder="1" applyAlignment="1">
      <alignment horizontal="center" vertical="center"/>
    </xf>
    <xf numFmtId="44" fontId="2" fillId="4" borderId="1" xfId="0" applyNumberFormat="1" applyFont="1" applyFill="1" applyBorder="1"/>
    <xf numFmtId="44" fontId="0" fillId="0" borderId="0" xfId="0" applyNumberFormat="1"/>
    <xf numFmtId="44" fontId="0" fillId="0" borderId="1" xfId="1" applyFont="1" applyFill="1" applyBorder="1" applyAlignment="1">
      <alignment horizontal="center" vertical="center"/>
    </xf>
    <xf numFmtId="0" fontId="0" fillId="6" borderId="1" xfId="0" applyFill="1" applyBorder="1"/>
    <xf numFmtId="1" fontId="0" fillId="0" borderId="1" xfId="1" applyNumberFormat="1" applyFont="1" applyFill="1" applyBorder="1" applyAlignment="1">
      <alignment horizontal="center" vertical="center"/>
    </xf>
    <xf numFmtId="9" fontId="0" fillId="0" borderId="1" xfId="2" applyFont="1" applyFill="1" applyBorder="1" applyAlignment="1">
      <alignment horizontal="center" vertical="center"/>
    </xf>
    <xf numFmtId="44" fontId="2" fillId="0" borderId="1" xfId="0" applyNumberFormat="1" applyFont="1" applyBorder="1"/>
    <xf numFmtId="44" fontId="2" fillId="0" borderId="1" xfId="1" applyFont="1" applyFill="1" applyBorder="1" applyAlignment="1">
      <alignment horizontal="center" vertical="center"/>
    </xf>
    <xf numFmtId="44" fontId="2" fillId="5" borderId="1" xfId="0" applyNumberFormat="1" applyFont="1" applyFill="1" applyBorder="1"/>
    <xf numFmtId="44" fontId="0" fillId="2" borderId="1" xfId="1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 wrapText="1"/>
    </xf>
    <xf numFmtId="164" fontId="2" fillId="3" borderId="3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/>
    </xf>
    <xf numFmtId="165" fontId="0" fillId="0" borderId="0" xfId="3" applyNumberFormat="1" applyFont="1"/>
    <xf numFmtId="0" fontId="2" fillId="2" borderId="0" xfId="0" applyFont="1" applyFill="1"/>
    <xf numFmtId="165" fontId="2" fillId="2" borderId="0" xfId="3" applyNumberFormat="1" applyFont="1" applyFill="1"/>
    <xf numFmtId="165" fontId="2" fillId="0" borderId="0" xfId="0" applyNumberFormat="1" applyFont="1"/>
    <xf numFmtId="0" fontId="2" fillId="0" borderId="0" xfId="0" applyFont="1"/>
    <xf numFmtId="165" fontId="2" fillId="0" borderId="0" xfId="3" applyNumberFormat="1" applyFont="1"/>
    <xf numFmtId="165" fontId="0" fillId="0" borderId="0" xfId="3" applyNumberFormat="1" applyFont="1" applyAlignment="1"/>
    <xf numFmtId="166" fontId="0" fillId="6" borderId="1" xfId="0" applyNumberFormat="1" applyFill="1" applyBorder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44" fontId="2" fillId="0" borderId="0" xfId="1" applyFont="1"/>
    <xf numFmtId="44" fontId="2" fillId="2" borderId="0" xfId="1" applyFont="1" applyFill="1"/>
    <xf numFmtId="0" fontId="7" fillId="0" borderId="5" xfId="4" applyFont="1" applyBorder="1" applyAlignment="1">
      <alignment horizontal="center"/>
    </xf>
    <xf numFmtId="0" fontId="7" fillId="0" borderId="6" xfId="4" applyFont="1" applyBorder="1" applyAlignment="1">
      <alignment horizontal="center"/>
    </xf>
    <xf numFmtId="0" fontId="7" fillId="0" borderId="7" xfId="4" applyFont="1" applyBorder="1" applyAlignment="1">
      <alignment horizontal="center"/>
    </xf>
    <xf numFmtId="0" fontId="8" fillId="0" borderId="8" xfId="4" applyFont="1" applyBorder="1" applyAlignment="1">
      <alignment horizontal="center" vertical="center" wrapText="1"/>
    </xf>
    <xf numFmtId="0" fontId="8" fillId="0" borderId="6" xfId="4" applyFont="1" applyBorder="1" applyAlignment="1">
      <alignment horizontal="center" vertical="center" wrapText="1"/>
    </xf>
    <xf numFmtId="0" fontId="9" fillId="0" borderId="8" xfId="4" applyFont="1" applyBorder="1" applyAlignment="1">
      <alignment horizontal="center" vertical="center"/>
    </xf>
    <xf numFmtId="0" fontId="9" fillId="0" borderId="9" xfId="4" applyFont="1" applyBorder="1" applyAlignment="1">
      <alignment horizontal="center" vertical="center"/>
    </xf>
    <xf numFmtId="0" fontId="7" fillId="0" borderId="10" xfId="4" applyFont="1" applyBorder="1" applyAlignment="1">
      <alignment horizontal="center"/>
    </xf>
    <xf numFmtId="0" fontId="7" fillId="0" borderId="11" xfId="4" applyFont="1" applyBorder="1" applyAlignment="1">
      <alignment horizontal="center"/>
    </xf>
    <xf numFmtId="0" fontId="8" fillId="0" borderId="4" xfId="4" applyFont="1" applyBorder="1" applyAlignment="1">
      <alignment horizontal="center" vertical="center" wrapText="1"/>
    </xf>
    <xf numFmtId="0" fontId="9" fillId="0" borderId="12" xfId="4" applyFont="1" applyBorder="1" applyAlignment="1">
      <alignment horizontal="center" vertical="center"/>
    </xf>
    <xf numFmtId="0" fontId="9" fillId="0" borderId="13" xfId="4" applyFont="1" applyBorder="1" applyAlignment="1">
      <alignment horizontal="center" vertical="center"/>
    </xf>
    <xf numFmtId="0" fontId="10" fillId="0" borderId="2" xfId="4" applyFont="1" applyBorder="1" applyAlignment="1">
      <alignment horizontal="center" vertical="center" wrapText="1"/>
    </xf>
    <xf numFmtId="0" fontId="10" fillId="0" borderId="14" xfId="4" applyFont="1" applyBorder="1" applyAlignment="1">
      <alignment horizontal="center" vertical="center" wrapText="1"/>
    </xf>
    <xf numFmtId="0" fontId="11" fillId="0" borderId="15" xfId="4" applyFont="1" applyBorder="1" applyAlignment="1">
      <alignment horizontal="left" wrapText="1"/>
    </xf>
    <xf numFmtId="14" fontId="12" fillId="0" borderId="16" xfId="4" applyNumberFormat="1" applyFont="1" applyBorder="1" applyAlignment="1">
      <alignment horizontal="center" vertical="center"/>
    </xf>
    <xf numFmtId="0" fontId="6" fillId="0" borderId="10" xfId="4" applyBorder="1" applyAlignment="1">
      <alignment horizontal="left" vertical="center"/>
    </xf>
    <xf numFmtId="0" fontId="6" fillId="0" borderId="11" xfId="4" applyBorder="1" applyAlignment="1">
      <alignment horizontal="left" vertical="center"/>
    </xf>
    <xf numFmtId="0" fontId="11" fillId="0" borderId="12" xfId="4" applyFont="1" applyBorder="1" applyAlignment="1">
      <alignment horizontal="left"/>
    </xf>
    <xf numFmtId="14" fontId="12" fillId="0" borderId="13" xfId="4" applyNumberFormat="1" applyFont="1" applyBorder="1" applyAlignment="1">
      <alignment horizontal="center" vertical="center"/>
    </xf>
    <xf numFmtId="0" fontId="6" fillId="0" borderId="17" xfId="4" applyBorder="1" applyAlignment="1">
      <alignment horizontal="left" vertical="center"/>
    </xf>
    <xf numFmtId="0" fontId="6" fillId="0" borderId="18" xfId="4" applyBorder="1" applyAlignment="1">
      <alignment horizontal="left" vertical="center"/>
    </xf>
    <xf numFmtId="0" fontId="6" fillId="0" borderId="19" xfId="4" applyBorder="1" applyAlignment="1">
      <alignment horizontal="left" vertical="center"/>
    </xf>
    <xf numFmtId="0" fontId="8" fillId="0" borderId="20" xfId="4" applyFont="1" applyBorder="1" applyAlignment="1">
      <alignment horizontal="center" vertical="center" wrapText="1"/>
    </xf>
    <xf numFmtId="0" fontId="8" fillId="0" borderId="18" xfId="4" applyFont="1" applyBorder="1" applyAlignment="1">
      <alignment horizontal="center" vertical="center" wrapText="1"/>
    </xf>
    <xf numFmtId="0" fontId="6" fillId="0" borderId="20" xfId="4" applyBorder="1"/>
    <xf numFmtId="0" fontId="6" fillId="0" borderId="21" xfId="4" applyBorder="1"/>
    <xf numFmtId="0" fontId="10" fillId="0" borderId="10" xfId="4" applyFont="1" applyBorder="1" applyAlignment="1">
      <alignment horizontal="left" vertical="center" wrapText="1"/>
    </xf>
    <xf numFmtId="0" fontId="14" fillId="0" borderId="23" xfId="4" applyFont="1" applyBorder="1" applyAlignment="1">
      <alignment horizontal="left" vertical="center" wrapText="1"/>
    </xf>
    <xf numFmtId="0" fontId="15" fillId="0" borderId="22" xfId="4" applyFont="1" applyBorder="1" applyAlignment="1">
      <alignment horizontal="center" vertical="center"/>
    </xf>
    <xf numFmtId="0" fontId="16" fillId="0" borderId="10" xfId="5" applyFill="1" applyBorder="1" applyAlignment="1">
      <alignment horizontal="left"/>
    </xf>
    <xf numFmtId="14" fontId="17" fillId="0" borderId="18" xfId="4" applyNumberFormat="1" applyFont="1" applyBorder="1" applyAlignment="1">
      <alignment wrapText="1"/>
    </xf>
    <xf numFmtId="14" fontId="18" fillId="0" borderId="22" xfId="5" applyNumberFormat="1" applyFont="1" applyFill="1" applyBorder="1" applyAlignment="1">
      <alignment horizontal="center" vertical="center"/>
    </xf>
    <xf numFmtId="0" fontId="19" fillId="0" borderId="10" xfId="4" applyFont="1" applyBorder="1" applyAlignment="1">
      <alignment horizontal="center" vertical="center"/>
    </xf>
    <xf numFmtId="0" fontId="24" fillId="7" borderId="1" xfId="4" applyFont="1" applyFill="1" applyBorder="1" applyAlignment="1">
      <alignment vertical="center"/>
    </xf>
    <xf numFmtId="0" fontId="25" fillId="0" borderId="1" xfId="4" applyFont="1" applyBorder="1" applyAlignment="1">
      <alignment horizontal="left" vertical="center"/>
    </xf>
    <xf numFmtId="0" fontId="25" fillId="0" borderId="1" xfId="4" applyFont="1" applyBorder="1" applyAlignment="1">
      <alignment horizontal="left" vertical="center"/>
    </xf>
    <xf numFmtId="0" fontId="25" fillId="0" borderId="1" xfId="4" applyFont="1" applyBorder="1" applyAlignment="1">
      <alignment horizontal="left" vertical="center" wrapText="1"/>
    </xf>
    <xf numFmtId="0" fontId="25" fillId="0" borderId="1" xfId="4" applyFont="1" applyBorder="1" applyAlignment="1">
      <alignment horizontal="center" vertical="center"/>
    </xf>
    <xf numFmtId="0" fontId="25" fillId="8" borderId="1" xfId="4" applyFont="1" applyFill="1" applyBorder="1" applyAlignment="1">
      <alignment horizontal="left" vertical="center"/>
    </xf>
    <xf numFmtId="0" fontId="23" fillId="7" borderId="1" xfId="4" applyFont="1" applyFill="1" applyBorder="1" applyAlignment="1">
      <alignment horizontal="center" vertical="center"/>
    </xf>
    <xf numFmtId="9" fontId="25" fillId="0" borderId="1" xfId="4" applyNumberFormat="1" applyFont="1" applyBorder="1" applyAlignment="1">
      <alignment horizontal="center" vertical="center"/>
    </xf>
    <xf numFmtId="0" fontId="7" fillId="0" borderId="0" xfId="4" applyFont="1" applyBorder="1" applyAlignment="1">
      <alignment horizontal="center"/>
    </xf>
    <xf numFmtId="0" fontId="8" fillId="0" borderId="0" xfId="4" applyFont="1" applyBorder="1" applyAlignment="1">
      <alignment horizontal="center" vertical="center" wrapText="1"/>
    </xf>
    <xf numFmtId="0" fontId="6" fillId="0" borderId="0" xfId="4" applyBorder="1" applyAlignment="1">
      <alignment horizontal="left" vertical="center"/>
    </xf>
    <xf numFmtId="0" fontId="10" fillId="0" borderId="0" xfId="4" applyFont="1" applyBorder="1" applyAlignment="1">
      <alignment horizontal="left" vertical="center" wrapText="1"/>
    </xf>
    <xf numFmtId="0" fontId="15" fillId="0" borderId="0" xfId="4" applyFont="1" applyBorder="1" applyAlignment="1">
      <alignment horizontal="center" vertical="center"/>
    </xf>
    <xf numFmtId="0" fontId="6" fillId="0" borderId="0" xfId="4" applyBorder="1"/>
    <xf numFmtId="0" fontId="6" fillId="0" borderId="0" xfId="4" applyBorder="1" applyAlignment="1">
      <alignment horizontal="center"/>
    </xf>
    <xf numFmtId="0" fontId="0" fillId="0" borderId="10" xfId="0" applyBorder="1"/>
    <xf numFmtId="0" fontId="0" fillId="0" borderId="0" xfId="0" applyBorder="1"/>
    <xf numFmtId="164" fontId="0" fillId="0" borderId="0" xfId="0" applyNumberFormat="1" applyBorder="1"/>
    <xf numFmtId="0" fontId="0" fillId="0" borderId="22" xfId="0" applyBorder="1"/>
    <xf numFmtId="44" fontId="0" fillId="0" borderId="22" xfId="0" applyNumberFormat="1" applyBorder="1"/>
    <xf numFmtId="0" fontId="19" fillId="0" borderId="0" xfId="4" applyFont="1" applyBorder="1" applyAlignment="1">
      <alignment horizontal="center" vertical="center"/>
    </xf>
    <xf numFmtId="0" fontId="20" fillId="0" borderId="0" xfId="4" applyFont="1" applyBorder="1"/>
    <xf numFmtId="0" fontId="20" fillId="0" borderId="22" xfId="4" applyFont="1" applyBorder="1"/>
    <xf numFmtId="0" fontId="21" fillId="0" borderId="10" xfId="4" applyFont="1" applyBorder="1"/>
    <xf numFmtId="0" fontId="22" fillId="0" borderId="0" xfId="4" applyFont="1" applyBorder="1"/>
    <xf numFmtId="0" fontId="22" fillId="0" borderId="0" xfId="4" applyFont="1" applyBorder="1" applyAlignment="1">
      <alignment horizontal="center"/>
    </xf>
    <xf numFmtId="0" fontId="19" fillId="0" borderId="0" xfId="4" applyFont="1" applyBorder="1" applyAlignment="1">
      <alignment vertical="center"/>
    </xf>
    <xf numFmtId="0" fontId="21" fillId="0" borderId="0" xfId="4" applyFont="1" applyBorder="1"/>
    <xf numFmtId="0" fontId="23" fillId="7" borderId="24" xfId="4" applyFont="1" applyFill="1" applyBorder="1" applyAlignment="1">
      <alignment horizontal="center" vertical="center"/>
    </xf>
    <xf numFmtId="0" fontId="25" fillId="0" borderId="24" xfId="4" applyFont="1" applyBorder="1" applyAlignment="1">
      <alignment horizontal="left" vertical="center"/>
    </xf>
    <xf numFmtId="0" fontId="26" fillId="0" borderId="22" xfId="4" applyFont="1" applyBorder="1"/>
    <xf numFmtId="0" fontId="25" fillId="0" borderId="24" xfId="4" applyFont="1" applyBorder="1" applyAlignment="1">
      <alignment horizontal="left" vertical="center" wrapText="1"/>
    </xf>
    <xf numFmtId="0" fontId="25" fillId="8" borderId="24" xfId="4" applyFont="1" applyFill="1" applyBorder="1" applyAlignment="1">
      <alignment horizontal="left" vertical="center"/>
    </xf>
    <xf numFmtId="44" fontId="0" fillId="0" borderId="0" xfId="0" applyNumberFormat="1" applyBorder="1"/>
    <xf numFmtId="0" fontId="0" fillId="0" borderId="17" xfId="0" applyBorder="1"/>
    <xf numFmtId="0" fontId="0" fillId="0" borderId="18" xfId="0" applyBorder="1"/>
    <xf numFmtId="164" fontId="0" fillId="0" borderId="18" xfId="0" applyNumberFormat="1" applyBorder="1"/>
    <xf numFmtId="44" fontId="0" fillId="0" borderId="18" xfId="0" applyNumberFormat="1" applyBorder="1"/>
    <xf numFmtId="0" fontId="0" fillId="0" borderId="21" xfId="0" applyBorder="1"/>
    <xf numFmtId="0" fontId="13" fillId="0" borderId="5" xfId="4" applyFont="1" applyBorder="1" applyAlignment="1">
      <alignment horizontal="left"/>
    </xf>
    <xf numFmtId="0" fontId="13" fillId="0" borderId="6" xfId="4" applyFont="1" applyBorder="1" applyAlignment="1">
      <alignment horizontal="left"/>
    </xf>
    <xf numFmtId="0" fontId="14" fillId="0" borderId="6" xfId="4" applyFont="1" applyBorder="1" applyAlignment="1">
      <alignment horizontal="center"/>
    </xf>
    <xf numFmtId="0" fontId="14" fillId="0" borderId="6" xfId="4" applyFont="1" applyBorder="1"/>
    <xf numFmtId="0" fontId="15" fillId="0" borderId="6" xfId="4" applyFont="1" applyBorder="1" applyAlignment="1">
      <alignment horizontal="left"/>
    </xf>
    <xf numFmtId="0" fontId="15" fillId="0" borderId="9" xfId="4" applyFont="1" applyBorder="1" applyAlignment="1">
      <alignment horizontal="left"/>
    </xf>
    <xf numFmtId="0" fontId="21" fillId="0" borderId="1" xfId="4" applyFont="1" applyBorder="1" applyAlignment="1">
      <alignment horizontal="center" vertical="center"/>
    </xf>
  </cellXfs>
  <cellStyles count="6">
    <cellStyle name="Hipervínculo" xfId="5" builtinId="8"/>
    <cellStyle name="Millares" xfId="3" builtinId="3"/>
    <cellStyle name="Moneda" xfId="1" builtinId="4"/>
    <cellStyle name="Normal" xfId="0" builtinId="0"/>
    <cellStyle name="Normal 10 3" xfId="4" xr:uid="{67C89983-60B1-4818-92C0-E8A17B59428E}"/>
    <cellStyle name="Porcentaje" xfId="2" builtinId="5"/>
  </cellStyles>
  <dxfs count="0"/>
  <tableStyles count="0" defaultTableStyle="TableStyleMedium2" defaultPivotStyle="PivotStyleLight16"/>
  <colors>
    <mruColors>
      <color rgb="FF4E55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201702</xdr:colOff>
      <xdr:row>0</xdr:row>
      <xdr:rowOff>57935</xdr:rowOff>
    </xdr:from>
    <xdr:to>
      <xdr:col>3</xdr:col>
      <xdr:colOff>616324</xdr:colOff>
      <xdr:row>3</xdr:row>
      <xdr:rowOff>122782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934711-A7C5-4BDD-875D-8E95A75FB8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3702" y="57935"/>
          <a:ext cx="1524004" cy="1219053"/>
        </a:xfrm>
        <a:prstGeom prst="rect">
          <a:avLst/>
        </a:prstGeom>
      </xdr:spPr>
    </xdr:pic>
    <xdr:clientData/>
  </xdr:twoCellAnchor>
  <xdr:twoCellAnchor editAs="oneCell">
    <xdr:from>
      <xdr:col>10</xdr:col>
      <xdr:colOff>609601</xdr:colOff>
      <xdr:row>36</xdr:row>
      <xdr:rowOff>76200</xdr:rowOff>
    </xdr:from>
    <xdr:to>
      <xdr:col>10</xdr:col>
      <xdr:colOff>2343151</xdr:colOff>
      <xdr:row>39</xdr:row>
      <xdr:rowOff>277780</xdr:rowOff>
    </xdr:to>
    <xdr:pic>
      <xdr:nvPicPr>
        <xdr:cNvPr id="3" name="Imagen 2" descr="Texto, Carta&#10;&#10;Descripción generada automáticamente">
          <a:extLst>
            <a:ext uri="{FF2B5EF4-FFF2-40B4-BE49-F238E27FC236}">
              <a16:creationId xmlns:a16="http://schemas.microsoft.com/office/drawing/2014/main" id="{CA41F337-264B-04BA-AB02-1D81F8D65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48876" y="9058275"/>
          <a:ext cx="1733550" cy="7730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FCE3F-3206-4C81-B35E-AFF713C74948}">
  <dimension ref="B1:L53"/>
  <sheetViews>
    <sheetView showGridLines="0" tabSelected="1" zoomScale="85" zoomScaleNormal="85" workbookViewId="0">
      <selection activeCell="M12" sqref="M12"/>
    </sheetView>
    <sheetView showGridLines="0" tabSelected="1" zoomScaleNormal="100" workbookViewId="1">
      <selection activeCell="K24" sqref="K24"/>
    </sheetView>
  </sheetViews>
  <sheetFormatPr baseColWidth="10" defaultRowHeight="15" x14ac:dyDescent="0.25"/>
  <cols>
    <col min="3" max="3" width="5.28515625" customWidth="1"/>
    <col min="4" max="4" width="38.7109375" customWidth="1"/>
    <col min="5" max="5" width="7.28515625" bestFit="1" customWidth="1"/>
    <col min="6" max="6" width="9.5703125" style="1" bestFit="1" customWidth="1"/>
    <col min="7" max="7" width="8.85546875" bestFit="1" customWidth="1"/>
    <col min="8" max="8" width="11.5703125" bestFit="1" customWidth="1"/>
    <col min="9" max="9" width="15.28515625" customWidth="1"/>
    <col min="10" max="10" width="22.140625" customWidth="1"/>
    <col min="11" max="11" width="45.85546875" customWidth="1"/>
    <col min="12" max="12" width="13.28515625" bestFit="1" customWidth="1"/>
    <col min="13" max="13" width="17" customWidth="1"/>
    <col min="14" max="14" width="11.7109375" customWidth="1"/>
    <col min="16" max="16" width="12.85546875" customWidth="1"/>
    <col min="19" max="19" width="16.28515625" customWidth="1"/>
    <col min="20" max="20" width="16.42578125" customWidth="1"/>
  </cols>
  <sheetData>
    <row r="1" spans="2:12" ht="38.25" customHeight="1" x14ac:dyDescent="0.25">
      <c r="B1" s="44"/>
      <c r="C1" s="45"/>
      <c r="D1" s="45"/>
      <c r="E1" s="45"/>
      <c r="F1" s="46"/>
      <c r="G1" s="47" t="s">
        <v>107</v>
      </c>
      <c r="H1" s="48"/>
      <c r="I1" s="48"/>
      <c r="J1" s="48"/>
      <c r="K1" s="49"/>
      <c r="L1" s="50"/>
    </row>
    <row r="2" spans="2:12" ht="38.25" customHeight="1" x14ac:dyDescent="0.25">
      <c r="B2" s="51"/>
      <c r="C2" s="86"/>
      <c r="D2" s="86"/>
      <c r="E2" s="86"/>
      <c r="F2" s="52"/>
      <c r="G2" s="53"/>
      <c r="H2" s="87"/>
      <c r="I2" s="87"/>
      <c r="J2" s="87"/>
      <c r="K2" s="54"/>
      <c r="L2" s="55"/>
    </row>
    <row r="3" spans="2:12" x14ac:dyDescent="0.25">
      <c r="B3" s="51"/>
      <c r="C3" s="86"/>
      <c r="D3" s="86"/>
      <c r="E3" s="86"/>
      <c r="F3" s="52"/>
      <c r="G3" s="53"/>
      <c r="H3" s="87"/>
      <c r="I3" s="87"/>
      <c r="J3" s="87"/>
      <c r="K3" s="56" t="s">
        <v>108</v>
      </c>
      <c r="L3" s="57"/>
    </row>
    <row r="4" spans="2:12" x14ac:dyDescent="0.25">
      <c r="B4" s="51"/>
      <c r="C4" s="86"/>
      <c r="D4" s="86"/>
      <c r="E4" s="86"/>
      <c r="F4" s="52"/>
      <c r="G4" s="53"/>
      <c r="H4" s="87"/>
      <c r="I4" s="87"/>
      <c r="J4" s="87"/>
      <c r="K4" s="58" t="s">
        <v>109</v>
      </c>
      <c r="L4" s="59"/>
    </row>
    <row r="5" spans="2:12" x14ac:dyDescent="0.25">
      <c r="B5" s="60" t="s">
        <v>110</v>
      </c>
      <c r="C5" s="88"/>
      <c r="D5" s="88"/>
      <c r="E5" s="88"/>
      <c r="F5" s="61"/>
      <c r="G5" s="53"/>
      <c r="H5" s="87"/>
      <c r="I5" s="87"/>
      <c r="J5" s="87"/>
      <c r="K5" s="62"/>
      <c r="L5" s="63"/>
    </row>
    <row r="6" spans="2:12" ht="15.75" thickBot="1" x14ac:dyDescent="0.3">
      <c r="B6" s="64" t="s">
        <v>111</v>
      </c>
      <c r="C6" s="65"/>
      <c r="D6" s="65"/>
      <c r="E6" s="65"/>
      <c r="F6" s="66"/>
      <c r="G6" s="67"/>
      <c r="H6" s="68"/>
      <c r="I6" s="68"/>
      <c r="J6" s="68"/>
      <c r="K6" s="69"/>
      <c r="L6" s="70"/>
    </row>
    <row r="7" spans="2:12" x14ac:dyDescent="0.25">
      <c r="B7" s="117" t="s">
        <v>112</v>
      </c>
      <c r="C7" s="118"/>
      <c r="D7" s="118"/>
      <c r="E7" s="118"/>
      <c r="F7" s="119"/>
      <c r="G7" s="120"/>
      <c r="H7" s="120"/>
      <c r="I7" s="120"/>
      <c r="J7" s="120"/>
      <c r="K7" s="121"/>
      <c r="L7" s="122"/>
    </row>
    <row r="8" spans="2:12" x14ac:dyDescent="0.25">
      <c r="B8" s="71" t="s">
        <v>113</v>
      </c>
      <c r="C8" s="89"/>
      <c r="D8" s="89"/>
      <c r="E8" s="89"/>
      <c r="F8" s="72" t="s">
        <v>118</v>
      </c>
      <c r="G8" s="72"/>
      <c r="H8" s="72"/>
      <c r="I8" s="72"/>
      <c r="J8" s="72"/>
      <c r="K8" s="90"/>
      <c r="L8" s="73"/>
    </row>
    <row r="9" spans="2:12" x14ac:dyDescent="0.25">
      <c r="B9" s="71" t="s">
        <v>114</v>
      </c>
      <c r="C9" s="89"/>
      <c r="D9" s="89"/>
      <c r="E9" s="89"/>
      <c r="F9" s="72"/>
      <c r="G9" s="72"/>
      <c r="H9" s="72"/>
      <c r="I9" s="72"/>
      <c r="J9" s="72"/>
      <c r="K9" s="90"/>
      <c r="L9" s="73"/>
    </row>
    <row r="10" spans="2:12" x14ac:dyDescent="0.25">
      <c r="B10" s="71" t="s">
        <v>115</v>
      </c>
      <c r="C10" s="89"/>
      <c r="D10" s="89"/>
      <c r="E10" s="89"/>
      <c r="F10" s="72" t="s">
        <v>119</v>
      </c>
      <c r="G10" s="72"/>
      <c r="H10" s="72"/>
      <c r="I10" s="72"/>
      <c r="J10" s="72"/>
      <c r="K10" s="90"/>
      <c r="L10" s="73"/>
    </row>
    <row r="11" spans="2:12" x14ac:dyDescent="0.25">
      <c r="B11" s="71" t="s">
        <v>116</v>
      </c>
      <c r="C11" s="89"/>
      <c r="D11" s="89"/>
      <c r="E11" s="89"/>
      <c r="F11" s="72">
        <v>902665572</v>
      </c>
      <c r="G11" s="72"/>
      <c r="H11" s="72"/>
      <c r="I11" s="72"/>
      <c r="J11" s="72"/>
      <c r="K11" s="90"/>
      <c r="L11" s="73"/>
    </row>
    <row r="12" spans="2:12" ht="55.5" customHeight="1" thickBot="1" x14ac:dyDescent="0.3">
      <c r="B12" s="74"/>
      <c r="C12" s="91"/>
      <c r="D12" s="91"/>
      <c r="E12" s="91"/>
      <c r="F12" s="92"/>
      <c r="G12" s="91"/>
      <c r="H12" s="91"/>
      <c r="I12" s="91"/>
      <c r="J12" s="91"/>
      <c r="K12" s="75" t="s">
        <v>117</v>
      </c>
      <c r="L12" s="76"/>
    </row>
    <row r="13" spans="2:12" x14ac:dyDescent="0.25">
      <c r="B13" s="93"/>
      <c r="C13" s="94"/>
      <c r="D13" s="94"/>
      <c r="E13" s="94"/>
      <c r="F13" s="95"/>
      <c r="G13" s="94"/>
      <c r="H13" s="94"/>
      <c r="I13" s="94"/>
      <c r="J13" s="94"/>
      <c r="K13" s="94"/>
      <c r="L13" s="96"/>
    </row>
    <row r="14" spans="2:12" x14ac:dyDescent="0.25">
      <c r="B14" s="93"/>
      <c r="C14" s="30" t="s">
        <v>7</v>
      </c>
      <c r="D14" s="30"/>
      <c r="E14" s="30"/>
      <c r="F14" s="30"/>
      <c r="G14" s="30"/>
      <c r="H14" s="30"/>
      <c r="I14" s="30"/>
      <c r="J14" s="30"/>
      <c r="K14" s="94"/>
      <c r="L14" s="96"/>
    </row>
    <row r="15" spans="2:12" ht="30" x14ac:dyDescent="0.25">
      <c r="B15" s="93"/>
      <c r="C15" s="30" t="s">
        <v>1</v>
      </c>
      <c r="D15" s="30"/>
      <c r="E15" s="6" t="s">
        <v>0</v>
      </c>
      <c r="F15" s="7" t="s">
        <v>2</v>
      </c>
      <c r="G15" s="6" t="s">
        <v>3</v>
      </c>
      <c r="H15" s="6" t="s">
        <v>4</v>
      </c>
      <c r="I15" s="6" t="s">
        <v>5</v>
      </c>
      <c r="J15" s="6" t="s">
        <v>6</v>
      </c>
      <c r="K15" s="94"/>
      <c r="L15" s="97"/>
    </row>
    <row r="16" spans="2:12" x14ac:dyDescent="0.25">
      <c r="B16" s="93"/>
      <c r="C16" s="8">
        <v>1</v>
      </c>
      <c r="D16" s="8" t="s">
        <v>8</v>
      </c>
      <c r="E16" s="8"/>
      <c r="F16" s="9"/>
      <c r="G16" s="8"/>
      <c r="H16" s="8"/>
      <c r="I16" s="16"/>
      <c r="J16" s="18">
        <f>SUM(J17:J19)</f>
        <v>898715.10620541195</v>
      </c>
      <c r="K16" s="94"/>
      <c r="L16" s="96"/>
    </row>
    <row r="17" spans="2:12" x14ac:dyDescent="0.25">
      <c r="B17" s="93"/>
      <c r="C17" s="21">
        <v>1.1000000000000001</v>
      </c>
      <c r="D17" s="2" t="s">
        <v>31</v>
      </c>
      <c r="E17" s="2" t="s">
        <v>23</v>
      </c>
      <c r="F17" s="10">
        <v>12</v>
      </c>
      <c r="G17" s="11">
        <v>2</v>
      </c>
      <c r="H17" s="15">
        <v>1</v>
      </c>
      <c r="I17" s="14">
        <f>+Supervisor!F29</f>
        <v>5994.4900000000007</v>
      </c>
      <c r="J17" s="27">
        <f>+I17*H17*G17*F17</f>
        <v>143867.76</v>
      </c>
      <c r="K17" s="94"/>
      <c r="L17" s="97"/>
    </row>
    <row r="18" spans="2:12" x14ac:dyDescent="0.25">
      <c r="B18" s="93"/>
      <c r="C18" s="21">
        <v>1.2</v>
      </c>
      <c r="D18" s="2" t="s">
        <v>29</v>
      </c>
      <c r="E18" s="2" t="s">
        <v>23</v>
      </c>
      <c r="F18" s="22">
        <v>12</v>
      </c>
      <c r="G18" s="11">
        <v>6</v>
      </c>
      <c r="H18" s="23">
        <v>1</v>
      </c>
      <c r="I18" s="20">
        <f>+'Agente CON ARMA'!F28</f>
        <v>3962.2302528529422</v>
      </c>
      <c r="J18" s="27">
        <f t="shared" ref="J18" si="0">+I18*H18*G18*F18</f>
        <v>285280.57820541185</v>
      </c>
      <c r="K18" s="94"/>
      <c r="L18" s="96"/>
    </row>
    <row r="19" spans="2:12" x14ac:dyDescent="0.25">
      <c r="B19" s="93"/>
      <c r="C19" s="21">
        <v>1.3</v>
      </c>
      <c r="D19" s="2" t="s">
        <v>30</v>
      </c>
      <c r="E19" s="2" t="s">
        <v>23</v>
      </c>
      <c r="F19" s="22">
        <v>12</v>
      </c>
      <c r="G19" s="11">
        <v>11</v>
      </c>
      <c r="H19" s="23">
        <v>1</v>
      </c>
      <c r="I19" s="20">
        <f>+'Agente SIN ARMA '!F26</f>
        <v>3557.3240000000005</v>
      </c>
      <c r="J19" s="27">
        <f t="shared" ref="J19" si="1">+I19*H19*G19*F19</f>
        <v>469566.76800000004</v>
      </c>
      <c r="K19" s="94"/>
      <c r="L19" s="97"/>
    </row>
    <row r="20" spans="2:12" x14ac:dyDescent="0.25">
      <c r="B20" s="93"/>
      <c r="C20" s="8">
        <v>2</v>
      </c>
      <c r="D20" s="8" t="s">
        <v>9</v>
      </c>
      <c r="E20" s="8"/>
      <c r="F20" s="12"/>
      <c r="G20" s="12"/>
      <c r="H20" s="12"/>
      <c r="I20" s="17"/>
      <c r="J20" s="17">
        <f>SUM(J21:J25)</f>
        <v>269762.59999999998</v>
      </c>
      <c r="K20" s="94"/>
      <c r="L20" s="96"/>
    </row>
    <row r="21" spans="2:12" x14ac:dyDescent="0.25">
      <c r="B21" s="93"/>
      <c r="C21" s="39">
        <v>2.1</v>
      </c>
      <c r="D21" s="2" t="s">
        <v>10</v>
      </c>
      <c r="E21" s="2" t="s">
        <v>22</v>
      </c>
      <c r="F21" s="10">
        <v>1</v>
      </c>
      <c r="G21" s="11">
        <v>1</v>
      </c>
      <c r="H21" s="15">
        <v>1</v>
      </c>
      <c r="I21" s="14">
        <f>+'APU''s'!G12</f>
        <v>26803.1</v>
      </c>
      <c r="J21" s="27">
        <f t="shared" ref="J21:J34" si="2">+I21*H21*G21*F21</f>
        <v>26803.1</v>
      </c>
      <c r="K21" s="94"/>
      <c r="L21" s="97"/>
    </row>
    <row r="22" spans="2:12" ht="30.75" customHeight="1" x14ac:dyDescent="0.25">
      <c r="B22" s="93"/>
      <c r="C22" s="21">
        <v>2.2000000000000002</v>
      </c>
      <c r="D22" s="4" t="s">
        <v>11</v>
      </c>
      <c r="E22" s="2" t="s">
        <v>22</v>
      </c>
      <c r="F22" s="10">
        <v>1</v>
      </c>
      <c r="G22" s="11">
        <v>1</v>
      </c>
      <c r="H22" s="15">
        <v>1</v>
      </c>
      <c r="I22" s="14">
        <f>+'APU''s'!G18</f>
        <v>6897.5</v>
      </c>
      <c r="J22" s="27">
        <f t="shared" si="2"/>
        <v>6897.5</v>
      </c>
      <c r="K22" s="94"/>
      <c r="L22" s="96"/>
    </row>
    <row r="23" spans="2:12" ht="63.75" customHeight="1" x14ac:dyDescent="0.25">
      <c r="B23" s="93"/>
      <c r="C23" s="21">
        <v>2.2999999999999998</v>
      </c>
      <c r="D23" s="5" t="s">
        <v>28</v>
      </c>
      <c r="E23" s="2" t="s">
        <v>23</v>
      </c>
      <c r="F23" s="10">
        <v>12</v>
      </c>
      <c r="G23" s="11">
        <v>1</v>
      </c>
      <c r="H23" s="15">
        <v>1</v>
      </c>
      <c r="I23" s="14">
        <f>+'APU''s'!G26</f>
        <v>16936</v>
      </c>
      <c r="J23" s="27">
        <f t="shared" si="2"/>
        <v>203232</v>
      </c>
      <c r="K23" s="94"/>
      <c r="L23" s="97"/>
    </row>
    <row r="24" spans="2:12" x14ac:dyDescent="0.25">
      <c r="B24" s="93"/>
      <c r="C24" s="21">
        <v>2.4</v>
      </c>
      <c r="D24" s="2" t="s">
        <v>12</v>
      </c>
      <c r="E24" s="2" t="s">
        <v>22</v>
      </c>
      <c r="F24" s="10">
        <v>1</v>
      </c>
      <c r="G24" s="11">
        <v>1</v>
      </c>
      <c r="H24" s="15">
        <v>1</v>
      </c>
      <c r="I24" s="14">
        <f>+'APU''s'!G37</f>
        <v>10030</v>
      </c>
      <c r="J24" s="27">
        <f t="shared" si="2"/>
        <v>10030</v>
      </c>
      <c r="K24" s="94"/>
      <c r="L24" s="96"/>
    </row>
    <row r="25" spans="2:12" x14ac:dyDescent="0.25">
      <c r="B25" s="93"/>
      <c r="C25" s="21">
        <v>2.5</v>
      </c>
      <c r="D25" s="2" t="s">
        <v>13</v>
      </c>
      <c r="E25" s="2" t="s">
        <v>22</v>
      </c>
      <c r="F25" s="10">
        <v>1</v>
      </c>
      <c r="G25" s="11">
        <v>1</v>
      </c>
      <c r="H25" s="15">
        <v>1</v>
      </c>
      <c r="I25" s="14">
        <f>+'APU''s'!G42</f>
        <v>22800</v>
      </c>
      <c r="J25" s="27">
        <f t="shared" si="2"/>
        <v>22800</v>
      </c>
      <c r="K25" s="94"/>
      <c r="L25" s="96"/>
    </row>
    <row r="26" spans="2:12" x14ac:dyDescent="0.25">
      <c r="B26" s="93"/>
      <c r="C26" s="8">
        <v>3</v>
      </c>
      <c r="D26" s="8" t="s">
        <v>14</v>
      </c>
      <c r="E26" s="8"/>
      <c r="F26" s="13"/>
      <c r="G26" s="12"/>
      <c r="H26" s="12"/>
      <c r="I26" s="17"/>
      <c r="J26" s="17">
        <f>SUM(J27:J28)</f>
        <v>152820</v>
      </c>
      <c r="K26" s="94"/>
      <c r="L26" s="96"/>
    </row>
    <row r="27" spans="2:12" x14ac:dyDescent="0.25">
      <c r="B27" s="93"/>
      <c r="C27" s="21">
        <v>3.1</v>
      </c>
      <c r="D27" s="2" t="s">
        <v>15</v>
      </c>
      <c r="E27" s="2" t="s">
        <v>23</v>
      </c>
      <c r="F27" s="10">
        <v>12</v>
      </c>
      <c r="G27" s="11">
        <v>12</v>
      </c>
      <c r="H27" s="15">
        <v>1</v>
      </c>
      <c r="I27" s="14">
        <f>+'APU''s'!G50</f>
        <v>8640</v>
      </c>
      <c r="J27" s="27">
        <f>+I27*H27*F27</f>
        <v>103680</v>
      </c>
      <c r="K27" s="94"/>
      <c r="L27" s="96"/>
    </row>
    <row r="28" spans="2:12" x14ac:dyDescent="0.25">
      <c r="B28" s="93"/>
      <c r="C28" s="21">
        <v>3.2</v>
      </c>
      <c r="D28" s="2" t="s">
        <v>27</v>
      </c>
      <c r="E28" s="2" t="s">
        <v>23</v>
      </c>
      <c r="F28" s="10">
        <v>12</v>
      </c>
      <c r="G28" s="11">
        <v>7</v>
      </c>
      <c r="H28" s="15">
        <v>1</v>
      </c>
      <c r="I28" s="14">
        <f>+'APU''s'!G58</f>
        <v>4095</v>
      </c>
      <c r="J28" s="27">
        <f>+I28*H28*F28</f>
        <v>49140</v>
      </c>
      <c r="K28" s="94"/>
      <c r="L28" s="96"/>
    </row>
    <row r="29" spans="2:12" x14ac:dyDescent="0.25">
      <c r="B29" s="93"/>
      <c r="C29" s="8">
        <v>4</v>
      </c>
      <c r="D29" s="8" t="s">
        <v>16</v>
      </c>
      <c r="E29" s="8"/>
      <c r="F29" s="13"/>
      <c r="G29" s="12"/>
      <c r="H29" s="12"/>
      <c r="I29" s="17"/>
      <c r="J29" s="17">
        <f>SUM(J30:J34)</f>
        <v>24528.749433662164</v>
      </c>
      <c r="K29" s="94"/>
      <c r="L29" s="96"/>
    </row>
    <row r="30" spans="2:12" x14ac:dyDescent="0.25">
      <c r="B30" s="93"/>
      <c r="C30" s="21">
        <v>4.0999999999999996</v>
      </c>
      <c r="D30" s="2" t="s">
        <v>17</v>
      </c>
      <c r="E30" s="2" t="s">
        <v>23</v>
      </c>
      <c r="F30" s="10">
        <v>12</v>
      </c>
      <c r="G30" s="11">
        <f>SUM($G$17:$G$19)</f>
        <v>19</v>
      </c>
      <c r="H30" s="15">
        <v>1</v>
      </c>
      <c r="I30" s="14">
        <v>27.896061566892911</v>
      </c>
      <c r="J30" s="27">
        <f t="shared" si="2"/>
        <v>6360.302037251583</v>
      </c>
      <c r="K30" s="94"/>
      <c r="L30" s="96"/>
    </row>
    <row r="31" spans="2:12" x14ac:dyDescent="0.25">
      <c r="B31" s="93"/>
      <c r="C31" s="21">
        <v>4.0999999999999996</v>
      </c>
      <c r="D31" s="2" t="s">
        <v>18</v>
      </c>
      <c r="E31" s="2" t="s">
        <v>23</v>
      </c>
      <c r="F31" s="10">
        <v>12</v>
      </c>
      <c r="G31" s="11">
        <f>SUM($G$17:$G$19)</f>
        <v>19</v>
      </c>
      <c r="H31" s="15">
        <v>1</v>
      </c>
      <c r="I31" s="14">
        <v>26.823136122012414</v>
      </c>
      <c r="J31" s="27">
        <f t="shared" si="2"/>
        <v>6115.6750358188301</v>
      </c>
      <c r="K31" s="94"/>
      <c r="L31" s="96"/>
    </row>
    <row r="32" spans="2:12" x14ac:dyDescent="0.25">
      <c r="B32" s="93"/>
      <c r="C32" s="21">
        <v>4.0999999999999996</v>
      </c>
      <c r="D32" s="2" t="s">
        <v>19</v>
      </c>
      <c r="E32" s="2" t="s">
        <v>23</v>
      </c>
      <c r="F32" s="10">
        <v>12</v>
      </c>
      <c r="G32" s="11">
        <f>SUM($G$17:$G$19)</f>
        <v>19</v>
      </c>
      <c r="H32" s="15">
        <v>1</v>
      </c>
      <c r="I32" s="14">
        <v>26.823136122012414</v>
      </c>
      <c r="J32" s="27">
        <f t="shared" si="2"/>
        <v>6115.6750358188301</v>
      </c>
      <c r="K32" s="94"/>
      <c r="L32" s="96"/>
    </row>
    <row r="33" spans="2:12" x14ac:dyDescent="0.25">
      <c r="B33" s="93"/>
      <c r="C33" s="21">
        <v>4.0999999999999996</v>
      </c>
      <c r="D33" s="2" t="s">
        <v>20</v>
      </c>
      <c r="E33" s="2" t="s">
        <v>23</v>
      </c>
      <c r="F33" s="10">
        <v>12</v>
      </c>
      <c r="G33" s="11">
        <f>SUM($G$17:$G$19)</f>
        <v>19</v>
      </c>
      <c r="H33" s="15">
        <v>1</v>
      </c>
      <c r="I33" s="14">
        <v>11.716345858095023</v>
      </c>
      <c r="J33" s="27">
        <f t="shared" si="2"/>
        <v>2671.3268556456651</v>
      </c>
      <c r="K33" s="94"/>
      <c r="L33" s="96"/>
    </row>
    <row r="34" spans="2:12" x14ac:dyDescent="0.25">
      <c r="B34" s="93"/>
      <c r="C34" s="21">
        <v>4.0999999999999996</v>
      </c>
      <c r="D34" s="2" t="s">
        <v>21</v>
      </c>
      <c r="E34" s="2" t="s">
        <v>23</v>
      </c>
      <c r="F34" s="10">
        <v>12</v>
      </c>
      <c r="G34" s="11">
        <f>SUM($G$17:$G$19)</f>
        <v>19</v>
      </c>
      <c r="H34" s="15">
        <v>1</v>
      </c>
      <c r="I34" s="14">
        <v>14.323554689154628</v>
      </c>
      <c r="J34" s="27">
        <f t="shared" si="2"/>
        <v>3265.7704691272556</v>
      </c>
      <c r="K34" s="94"/>
      <c r="L34" s="96"/>
    </row>
    <row r="35" spans="2:12" x14ac:dyDescent="0.25">
      <c r="B35" s="93"/>
      <c r="C35" s="94"/>
      <c r="D35" s="94"/>
      <c r="E35" s="94"/>
      <c r="F35" s="95"/>
      <c r="G35" s="94"/>
      <c r="H35" s="31" t="s">
        <v>24</v>
      </c>
      <c r="I35" s="31"/>
      <c r="J35" s="24">
        <f>+$J$29+$J$26+$J$20+$J$16</f>
        <v>1345826.4556390741</v>
      </c>
      <c r="K35" s="94"/>
      <c r="L35" s="96"/>
    </row>
    <row r="36" spans="2:12" x14ac:dyDescent="0.25">
      <c r="B36" s="93"/>
      <c r="C36" s="94"/>
      <c r="D36" s="94"/>
      <c r="E36" s="94"/>
      <c r="F36" s="95"/>
      <c r="G36" s="94"/>
      <c r="H36" s="31" t="s">
        <v>25</v>
      </c>
      <c r="I36" s="31"/>
      <c r="J36" s="25">
        <f>+J35*0.18</f>
        <v>242248.76201503334</v>
      </c>
      <c r="K36" s="94"/>
      <c r="L36" s="96"/>
    </row>
    <row r="37" spans="2:12" x14ac:dyDescent="0.25">
      <c r="B37" s="93"/>
      <c r="C37" s="94"/>
      <c r="D37" s="94"/>
      <c r="E37" s="94"/>
      <c r="F37" s="95"/>
      <c r="G37" s="94"/>
      <c r="H37" s="28" t="s">
        <v>26</v>
      </c>
      <c r="I37" s="29"/>
      <c r="J37" s="26">
        <f>+J36+J35</f>
        <v>1588075.2176541074</v>
      </c>
      <c r="K37" s="94"/>
      <c r="L37" s="96"/>
    </row>
    <row r="38" spans="2:12" x14ac:dyDescent="0.25">
      <c r="B38" s="93"/>
      <c r="C38" s="94"/>
      <c r="D38" s="94"/>
      <c r="E38" s="94"/>
      <c r="F38" s="95"/>
      <c r="G38" s="94"/>
      <c r="H38" s="94"/>
      <c r="I38" s="94"/>
      <c r="J38" s="94"/>
      <c r="K38" s="94"/>
      <c r="L38" s="96"/>
    </row>
    <row r="39" spans="2:12" x14ac:dyDescent="0.25">
      <c r="B39" s="93"/>
      <c r="C39" s="94"/>
      <c r="D39" s="94"/>
      <c r="E39" s="94"/>
      <c r="F39" s="95"/>
      <c r="G39" s="94"/>
      <c r="H39" s="94"/>
      <c r="I39" s="94"/>
      <c r="J39" s="94"/>
      <c r="K39" s="94"/>
      <c r="L39" s="96"/>
    </row>
    <row r="40" spans="2:12" ht="23.25" x14ac:dyDescent="0.25">
      <c r="B40" s="77" t="s">
        <v>120</v>
      </c>
      <c r="C40" s="98"/>
      <c r="D40" s="98"/>
      <c r="E40" s="98"/>
      <c r="F40" s="98"/>
      <c r="G40" s="98"/>
      <c r="H40" s="98"/>
      <c r="I40" s="98"/>
      <c r="J40" s="98"/>
      <c r="K40" s="99"/>
      <c r="L40" s="100"/>
    </row>
    <row r="41" spans="2:12" ht="23.25" x14ac:dyDescent="0.35">
      <c r="B41" s="101"/>
      <c r="C41" s="102"/>
      <c r="D41" s="102"/>
      <c r="E41" s="102"/>
      <c r="F41" s="103"/>
      <c r="G41" s="104"/>
      <c r="H41" s="104"/>
      <c r="I41" s="105"/>
      <c r="J41" s="105"/>
      <c r="K41" s="99"/>
      <c r="L41" s="100"/>
    </row>
    <row r="42" spans="2:12" ht="24" x14ac:dyDescent="0.25">
      <c r="B42" s="106" t="s">
        <v>121</v>
      </c>
      <c r="C42" s="84"/>
      <c r="D42" s="84"/>
      <c r="E42" s="84"/>
      <c r="F42" s="78"/>
      <c r="G42" s="84" t="s">
        <v>122</v>
      </c>
      <c r="H42" s="84"/>
      <c r="I42" s="84"/>
      <c r="J42" s="84" t="s">
        <v>123</v>
      </c>
      <c r="K42" s="84"/>
      <c r="L42" s="100"/>
    </row>
    <row r="43" spans="2:12" ht="24" x14ac:dyDescent="0.25">
      <c r="B43" s="107" t="s">
        <v>124</v>
      </c>
      <c r="C43" s="79"/>
      <c r="D43" s="79"/>
      <c r="E43" s="79"/>
      <c r="F43" s="80"/>
      <c r="G43" s="82" t="s">
        <v>125</v>
      </c>
      <c r="H43" s="82"/>
      <c r="I43" s="82"/>
      <c r="J43" s="123" t="s">
        <v>135</v>
      </c>
      <c r="K43" s="123"/>
      <c r="L43" s="108"/>
    </row>
    <row r="44" spans="2:12" ht="24" x14ac:dyDescent="0.25">
      <c r="B44" s="107" t="s">
        <v>126</v>
      </c>
      <c r="C44" s="79"/>
      <c r="D44" s="79"/>
      <c r="E44" s="79"/>
      <c r="F44" s="80"/>
      <c r="G44" s="82" t="s">
        <v>127</v>
      </c>
      <c r="H44" s="82"/>
      <c r="I44" s="82"/>
      <c r="J44" s="123" t="s">
        <v>127</v>
      </c>
      <c r="K44" s="123"/>
      <c r="L44" s="108"/>
    </row>
    <row r="45" spans="2:12" ht="24" x14ac:dyDescent="0.25">
      <c r="B45" s="107" t="s">
        <v>128</v>
      </c>
      <c r="C45" s="79"/>
      <c r="D45" s="79"/>
      <c r="E45" s="79"/>
      <c r="F45" s="80"/>
      <c r="G45" s="85">
        <v>0</v>
      </c>
      <c r="H45" s="82"/>
      <c r="I45" s="82"/>
      <c r="J45" s="123">
        <v>0</v>
      </c>
      <c r="K45" s="123"/>
      <c r="L45" s="108"/>
    </row>
    <row r="46" spans="2:12" ht="24" x14ac:dyDescent="0.25">
      <c r="B46" s="109" t="s">
        <v>129</v>
      </c>
      <c r="C46" s="81"/>
      <c r="D46" s="81"/>
      <c r="E46" s="81"/>
      <c r="F46" s="80"/>
      <c r="G46" s="82" t="s">
        <v>130</v>
      </c>
      <c r="H46" s="82"/>
      <c r="I46" s="82"/>
      <c r="J46" s="123" t="s">
        <v>130</v>
      </c>
      <c r="K46" s="123"/>
      <c r="L46" s="108"/>
    </row>
    <row r="47" spans="2:12" ht="24" x14ac:dyDescent="0.25">
      <c r="B47" s="107" t="s">
        <v>131</v>
      </c>
      <c r="C47" s="79"/>
      <c r="D47" s="79"/>
      <c r="E47" s="79"/>
      <c r="F47" s="79"/>
      <c r="G47" s="82" t="s">
        <v>132</v>
      </c>
      <c r="H47" s="82"/>
      <c r="I47" s="82"/>
      <c r="J47" s="123" t="s">
        <v>132</v>
      </c>
      <c r="K47" s="123"/>
      <c r="L47" s="108"/>
    </row>
    <row r="48" spans="2:12" ht="24" x14ac:dyDescent="0.25">
      <c r="B48" s="110" t="s">
        <v>133</v>
      </c>
      <c r="C48" s="83"/>
      <c r="D48" s="83"/>
      <c r="E48" s="83"/>
      <c r="F48" s="83"/>
      <c r="G48" s="82" t="s">
        <v>134</v>
      </c>
      <c r="H48" s="82"/>
      <c r="I48" s="82"/>
      <c r="J48" s="123" t="s">
        <v>134</v>
      </c>
      <c r="K48" s="123"/>
      <c r="L48" s="108"/>
    </row>
    <row r="49" spans="2:12" x14ac:dyDescent="0.25">
      <c r="B49" s="93"/>
      <c r="C49" s="94"/>
      <c r="D49" s="94"/>
      <c r="E49" s="94"/>
      <c r="F49" s="95"/>
      <c r="G49" s="94"/>
      <c r="H49" s="94"/>
      <c r="I49" s="111"/>
      <c r="J49" s="94"/>
      <c r="K49" s="94"/>
      <c r="L49" s="96"/>
    </row>
    <row r="50" spans="2:12" ht="15.75" thickBot="1" x14ac:dyDescent="0.3">
      <c r="B50" s="112"/>
      <c r="C50" s="113"/>
      <c r="D50" s="113"/>
      <c r="E50" s="113"/>
      <c r="F50" s="114"/>
      <c r="G50" s="113"/>
      <c r="H50" s="113"/>
      <c r="I50" s="115"/>
      <c r="J50" s="113"/>
      <c r="K50" s="113"/>
      <c r="L50" s="116"/>
    </row>
    <row r="51" spans="2:12" x14ac:dyDescent="0.25">
      <c r="I51" s="19"/>
    </row>
    <row r="52" spans="2:12" x14ac:dyDescent="0.25">
      <c r="I52" s="19"/>
    </row>
    <row r="53" spans="2:12" x14ac:dyDescent="0.25">
      <c r="G53" s="1"/>
      <c r="I53" s="19"/>
    </row>
  </sheetData>
  <mergeCells count="44">
    <mergeCell ref="J42:K42"/>
    <mergeCell ref="B48:F48"/>
    <mergeCell ref="G48:I48"/>
    <mergeCell ref="J43:K43"/>
    <mergeCell ref="J44:K44"/>
    <mergeCell ref="J45:K45"/>
    <mergeCell ref="J46:K46"/>
    <mergeCell ref="J47:K47"/>
    <mergeCell ref="J48:K48"/>
    <mergeCell ref="B46:E46"/>
    <mergeCell ref="G46:I46"/>
    <mergeCell ref="B47:F47"/>
    <mergeCell ref="G47:I47"/>
    <mergeCell ref="B44:E44"/>
    <mergeCell ref="G44:I44"/>
    <mergeCell ref="B45:E45"/>
    <mergeCell ref="G45:I45"/>
    <mergeCell ref="B42:E42"/>
    <mergeCell ref="G42:I42"/>
    <mergeCell ref="B43:E43"/>
    <mergeCell ref="G43:I43"/>
    <mergeCell ref="B10:E10"/>
    <mergeCell ref="F10:J10"/>
    <mergeCell ref="B11:E11"/>
    <mergeCell ref="F11:J11"/>
    <mergeCell ref="B40:J40"/>
    <mergeCell ref="B7:E7"/>
    <mergeCell ref="B8:E8"/>
    <mergeCell ref="F8:J8"/>
    <mergeCell ref="B9:E9"/>
    <mergeCell ref="F9:J9"/>
    <mergeCell ref="B1:F4"/>
    <mergeCell ref="G1:J6"/>
    <mergeCell ref="K1:L2"/>
    <mergeCell ref="K3:L3"/>
    <mergeCell ref="K4:K5"/>
    <mergeCell ref="L4:L5"/>
    <mergeCell ref="B5:F5"/>
    <mergeCell ref="B6:F6"/>
    <mergeCell ref="C14:J14"/>
    <mergeCell ref="C15:D15"/>
    <mergeCell ref="H35:I35"/>
    <mergeCell ref="H36:I36"/>
    <mergeCell ref="H37:I37"/>
  </mergeCells>
  <pageMargins left="0.7" right="0.7" top="0.75" bottom="0.75" header="0.3" footer="0.3"/>
  <ignoredErrors>
    <ignoredError sqref="J20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B33A9-5A0B-4B5A-ACEE-213E56F716F5}">
  <dimension ref="B1:I29"/>
  <sheetViews>
    <sheetView workbookViewId="0">
      <selection activeCell="H15" sqref="H15"/>
    </sheetView>
    <sheetView workbookViewId="1"/>
  </sheetViews>
  <sheetFormatPr baseColWidth="10" defaultRowHeight="15" x14ac:dyDescent="0.25"/>
  <cols>
    <col min="2" max="2" width="3.140625" customWidth="1"/>
    <col min="4" max="4" width="36.7109375" customWidth="1"/>
    <col min="6" max="6" width="12.7109375" style="3" bestFit="1" customWidth="1"/>
    <col min="9" max="9" width="11.7109375" bestFit="1" customWidth="1"/>
  </cols>
  <sheetData>
    <row r="1" spans="2:6" x14ac:dyDescent="0.25">
      <c r="B1" s="36" t="s">
        <v>104</v>
      </c>
    </row>
    <row r="2" spans="2:6" x14ac:dyDescent="0.25">
      <c r="B2" t="s">
        <v>76</v>
      </c>
      <c r="E2" s="41" t="s">
        <v>86</v>
      </c>
    </row>
    <row r="3" spans="2:6" x14ac:dyDescent="0.25">
      <c r="B3" s="36" t="s">
        <v>77</v>
      </c>
    </row>
    <row r="4" spans="2:6" x14ac:dyDescent="0.25">
      <c r="B4" t="s">
        <v>78</v>
      </c>
    </row>
    <row r="5" spans="2:6" x14ac:dyDescent="0.25">
      <c r="C5" t="s">
        <v>102</v>
      </c>
      <c r="F5" s="3">
        <v>1025</v>
      </c>
    </row>
    <row r="6" spans="2:6" x14ac:dyDescent="0.25">
      <c r="C6" t="s">
        <v>80</v>
      </c>
      <c r="F6" s="3">
        <f>+F5*0.5</f>
        <v>512.5</v>
      </c>
    </row>
    <row r="7" spans="2:6" x14ac:dyDescent="0.25">
      <c r="C7" t="s">
        <v>81</v>
      </c>
      <c r="E7">
        <v>10</v>
      </c>
      <c r="F7" s="3">
        <f>+$F$5*E7/100</f>
        <v>102.5</v>
      </c>
    </row>
    <row r="8" spans="2:6" x14ac:dyDescent="0.25">
      <c r="C8" t="s">
        <v>82</v>
      </c>
      <c r="F8" s="3">
        <f>0.35*F5</f>
        <v>358.75</v>
      </c>
    </row>
    <row r="9" spans="2:6" x14ac:dyDescent="0.25">
      <c r="C9" t="s">
        <v>83</v>
      </c>
      <c r="F9" s="3">
        <f>0.2*F5</f>
        <v>205</v>
      </c>
    </row>
    <row r="10" spans="2:6" x14ac:dyDescent="0.25">
      <c r="C10" t="s">
        <v>84</v>
      </c>
      <c r="F10" s="3">
        <f>+F5*0.05</f>
        <v>51.25</v>
      </c>
    </row>
    <row r="11" spans="2:6" x14ac:dyDescent="0.25">
      <c r="C11" s="36" t="s">
        <v>85</v>
      </c>
      <c r="F11" s="42">
        <f>SUM(F5:F10)</f>
        <v>2255</v>
      </c>
    </row>
    <row r="13" spans="2:6" x14ac:dyDescent="0.25">
      <c r="B13" t="s">
        <v>87</v>
      </c>
    </row>
    <row r="14" spans="2:6" x14ac:dyDescent="0.25">
      <c r="C14" t="s">
        <v>97</v>
      </c>
      <c r="E14">
        <v>16.670000000000002</v>
      </c>
      <c r="F14" s="3">
        <f>+$F$5*E14/100</f>
        <v>170.86750000000001</v>
      </c>
    </row>
    <row r="15" spans="2:6" x14ac:dyDescent="0.25">
      <c r="C15" t="s">
        <v>100</v>
      </c>
      <c r="E15">
        <v>8.33</v>
      </c>
      <c r="F15" s="3">
        <f>+$F$5*E15/100</f>
        <v>85.382499999999993</v>
      </c>
    </row>
    <row r="16" spans="2:6" x14ac:dyDescent="0.25">
      <c r="C16" t="s">
        <v>99</v>
      </c>
      <c r="E16">
        <v>9.7200000000000006</v>
      </c>
      <c r="F16" s="3">
        <f>+$F$5*E16/100</f>
        <v>99.63</v>
      </c>
    </row>
    <row r="17" spans="2:9" x14ac:dyDescent="0.25">
      <c r="C17" s="36" t="s">
        <v>88</v>
      </c>
      <c r="F17" s="42">
        <f>SUM(F14:F16)</f>
        <v>355.88</v>
      </c>
    </row>
    <row r="19" spans="2:9" x14ac:dyDescent="0.25">
      <c r="C19" s="36" t="s">
        <v>89</v>
      </c>
      <c r="F19" s="42">
        <f>+F17+F11</f>
        <v>2610.88</v>
      </c>
    </row>
    <row r="21" spans="2:9" x14ac:dyDescent="0.25">
      <c r="B21" t="s">
        <v>90</v>
      </c>
      <c r="E21">
        <v>9</v>
      </c>
      <c r="F21" s="42">
        <f>+F19*E21/100</f>
        <v>234.97920000000002</v>
      </c>
    </row>
    <row r="23" spans="2:9" x14ac:dyDescent="0.25">
      <c r="C23" s="36" t="s">
        <v>93</v>
      </c>
      <c r="F23" s="42">
        <f>+F21+F19</f>
        <v>2845.8592000000003</v>
      </c>
    </row>
    <row r="24" spans="2:9" x14ac:dyDescent="0.25">
      <c r="B24" s="36" t="s">
        <v>94</v>
      </c>
      <c r="E24">
        <v>10</v>
      </c>
      <c r="F24" s="42">
        <f>+E24*$F$23/100</f>
        <v>284.58592000000004</v>
      </c>
    </row>
    <row r="25" spans="2:9" x14ac:dyDescent="0.25">
      <c r="B25" s="36" t="s">
        <v>91</v>
      </c>
      <c r="E25">
        <v>7</v>
      </c>
      <c r="F25" s="42">
        <f t="shared" ref="F25:F28" si="0">+E25*$F$23/100</f>
        <v>199.21014400000004</v>
      </c>
    </row>
    <row r="26" spans="2:9" x14ac:dyDescent="0.25">
      <c r="B26" s="36" t="s">
        <v>95</v>
      </c>
      <c r="E26">
        <v>7</v>
      </c>
      <c r="F26" s="42">
        <f t="shared" si="0"/>
        <v>199.21014400000004</v>
      </c>
    </row>
    <row r="27" spans="2:9" x14ac:dyDescent="0.25">
      <c r="B27" s="36" t="s">
        <v>103</v>
      </c>
      <c r="F27" s="42">
        <v>2038.7457119999999</v>
      </c>
    </row>
    <row r="28" spans="2:9" x14ac:dyDescent="0.25">
      <c r="B28" s="36" t="s">
        <v>96</v>
      </c>
      <c r="E28">
        <v>15</v>
      </c>
      <c r="F28" s="42">
        <f t="shared" si="0"/>
        <v>426.87888000000004</v>
      </c>
      <c r="I28" s="19"/>
    </row>
    <row r="29" spans="2:9" x14ac:dyDescent="0.25">
      <c r="B29" s="36" t="s">
        <v>92</v>
      </c>
      <c r="F29" s="43">
        <f>SUM(F23:F28)</f>
        <v>5994.4900000000007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25E50-4F85-4254-B952-F0F3AFD9870D}">
  <dimension ref="B1:F28"/>
  <sheetViews>
    <sheetView workbookViewId="0">
      <selection activeCell="B2" sqref="B2"/>
    </sheetView>
    <sheetView workbookViewId="1"/>
  </sheetViews>
  <sheetFormatPr baseColWidth="10" defaultRowHeight="15" x14ac:dyDescent="0.25"/>
  <cols>
    <col min="2" max="2" width="3.140625" customWidth="1"/>
    <col min="4" max="4" width="36.7109375" customWidth="1"/>
    <col min="6" max="6" width="12.7109375" style="3" bestFit="1" customWidth="1"/>
  </cols>
  <sheetData>
    <row r="1" spans="2:6" x14ac:dyDescent="0.25">
      <c r="B1" s="36" t="s">
        <v>105</v>
      </c>
    </row>
    <row r="2" spans="2:6" x14ac:dyDescent="0.25">
      <c r="B2" t="s">
        <v>76</v>
      </c>
      <c r="E2" s="41" t="s">
        <v>86</v>
      </c>
    </row>
    <row r="3" spans="2:6" x14ac:dyDescent="0.25">
      <c r="B3" s="36" t="s">
        <v>77</v>
      </c>
    </row>
    <row r="4" spans="2:6" x14ac:dyDescent="0.25">
      <c r="B4" t="s">
        <v>78</v>
      </c>
    </row>
    <row r="5" spans="2:6" x14ac:dyDescent="0.25">
      <c r="C5" t="s">
        <v>79</v>
      </c>
      <c r="F5" s="3">
        <v>1025</v>
      </c>
    </row>
    <row r="6" spans="2:6" x14ac:dyDescent="0.25">
      <c r="C6" t="s">
        <v>80</v>
      </c>
      <c r="F6" s="3">
        <f>+F5*0.5</f>
        <v>512.5</v>
      </c>
    </row>
    <row r="7" spans="2:6" x14ac:dyDescent="0.25">
      <c r="C7" t="s">
        <v>81</v>
      </c>
      <c r="E7">
        <v>10</v>
      </c>
      <c r="F7" s="3">
        <f>+$F$5*E7/100</f>
        <v>102.5</v>
      </c>
    </row>
    <row r="8" spans="2:6" x14ac:dyDescent="0.25">
      <c r="C8" t="s">
        <v>82</v>
      </c>
      <c r="F8" s="3">
        <f>0.35*F5</f>
        <v>358.75</v>
      </c>
    </row>
    <row r="9" spans="2:6" x14ac:dyDescent="0.25">
      <c r="C9" t="s">
        <v>83</v>
      </c>
      <c r="F9" s="3">
        <f>0.2*F5</f>
        <v>205</v>
      </c>
    </row>
    <row r="10" spans="2:6" x14ac:dyDescent="0.25">
      <c r="C10" t="s">
        <v>84</v>
      </c>
      <c r="F10" s="3">
        <v>55.530882352941177</v>
      </c>
    </row>
    <row r="11" spans="2:6" x14ac:dyDescent="0.25">
      <c r="C11" s="36" t="s">
        <v>85</v>
      </c>
      <c r="F11" s="42">
        <f>SUM(F5:F10)</f>
        <v>2259.2808823529413</v>
      </c>
    </row>
    <row r="13" spans="2:6" x14ac:dyDescent="0.25">
      <c r="B13" t="s">
        <v>87</v>
      </c>
    </row>
    <row r="14" spans="2:6" x14ac:dyDescent="0.25">
      <c r="C14" t="s">
        <v>97</v>
      </c>
      <c r="E14">
        <v>16.670000000000002</v>
      </c>
      <c r="F14" s="3">
        <f>+$F$5*E14/100</f>
        <v>170.86750000000001</v>
      </c>
    </row>
    <row r="15" spans="2:6" x14ac:dyDescent="0.25">
      <c r="C15" t="s">
        <v>98</v>
      </c>
      <c r="E15">
        <v>8.33</v>
      </c>
      <c r="F15" s="3">
        <f>+$F$5*E15/100</f>
        <v>85.382499999999993</v>
      </c>
    </row>
    <row r="16" spans="2:6" x14ac:dyDescent="0.25">
      <c r="C16" t="s">
        <v>99</v>
      </c>
      <c r="E16">
        <v>9.7200000000000006</v>
      </c>
      <c r="F16" s="3">
        <f>+$F$5*E16/100</f>
        <v>99.63</v>
      </c>
    </row>
    <row r="17" spans="2:6" x14ac:dyDescent="0.25">
      <c r="C17" s="36" t="s">
        <v>88</v>
      </c>
      <c r="F17" s="42">
        <f>SUM(F14:F16)</f>
        <v>355.88</v>
      </c>
    </row>
    <row r="19" spans="2:6" x14ac:dyDescent="0.25">
      <c r="C19" s="36" t="s">
        <v>89</v>
      </c>
      <c r="F19" s="42">
        <f>+F17+F11</f>
        <v>2615.1608823529414</v>
      </c>
    </row>
    <row r="21" spans="2:6" x14ac:dyDescent="0.25">
      <c r="B21" t="s">
        <v>90</v>
      </c>
      <c r="E21">
        <v>9</v>
      </c>
      <c r="F21" s="42">
        <f>+F19*E21/100</f>
        <v>235.36447941176473</v>
      </c>
    </row>
    <row r="23" spans="2:6" x14ac:dyDescent="0.25">
      <c r="C23" s="36" t="s">
        <v>93</v>
      </c>
      <c r="F23" s="42">
        <f>+F21+F19</f>
        <v>2850.5253617647063</v>
      </c>
    </row>
    <row r="24" spans="2:6" x14ac:dyDescent="0.25">
      <c r="B24" s="36" t="s">
        <v>94</v>
      </c>
      <c r="E24">
        <v>10</v>
      </c>
      <c r="F24" s="42">
        <f>+E24*$F$23/100</f>
        <v>285.05253617647065</v>
      </c>
    </row>
    <row r="25" spans="2:6" x14ac:dyDescent="0.25">
      <c r="B25" s="36" t="s">
        <v>91</v>
      </c>
      <c r="E25">
        <v>7</v>
      </c>
      <c r="F25" s="42">
        <f t="shared" ref="F25:F27" si="0">+E25*$F$23/100</f>
        <v>199.53677532352944</v>
      </c>
    </row>
    <row r="26" spans="2:6" x14ac:dyDescent="0.25">
      <c r="B26" s="36" t="s">
        <v>95</v>
      </c>
      <c r="E26">
        <v>7</v>
      </c>
      <c r="F26" s="42">
        <f t="shared" si="0"/>
        <v>199.53677532352944</v>
      </c>
    </row>
    <row r="27" spans="2:6" x14ac:dyDescent="0.25">
      <c r="B27" s="36" t="s">
        <v>96</v>
      </c>
      <c r="E27">
        <v>15</v>
      </c>
      <c r="F27" s="42">
        <f t="shared" si="0"/>
        <v>427.57880426470598</v>
      </c>
    </row>
    <row r="28" spans="2:6" x14ac:dyDescent="0.25">
      <c r="B28" s="36" t="s">
        <v>92</v>
      </c>
      <c r="F28" s="43">
        <f>SUM(F23:F27)</f>
        <v>3962.2302528529422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624DB-F7E9-4C09-A492-24D27E4193B2}">
  <dimension ref="B1:H26"/>
  <sheetViews>
    <sheetView workbookViewId="0">
      <selection activeCell="G15" sqref="G15"/>
    </sheetView>
    <sheetView workbookViewId="1"/>
  </sheetViews>
  <sheetFormatPr baseColWidth="10" defaultRowHeight="15" x14ac:dyDescent="0.25"/>
  <cols>
    <col min="2" max="2" width="3.140625" customWidth="1"/>
    <col min="4" max="4" width="36.7109375" customWidth="1"/>
    <col min="6" max="6" width="12.7109375" style="3" bestFit="1" customWidth="1"/>
  </cols>
  <sheetData>
    <row r="1" spans="2:8" x14ac:dyDescent="0.25">
      <c r="B1" s="36" t="s">
        <v>106</v>
      </c>
    </row>
    <row r="2" spans="2:8" x14ac:dyDescent="0.25">
      <c r="B2" t="s">
        <v>76</v>
      </c>
      <c r="E2" s="41" t="s">
        <v>86</v>
      </c>
    </row>
    <row r="3" spans="2:8" x14ac:dyDescent="0.25">
      <c r="B3" s="36" t="s">
        <v>77</v>
      </c>
    </row>
    <row r="4" spans="2:8" x14ac:dyDescent="0.25">
      <c r="B4" t="s">
        <v>78</v>
      </c>
    </row>
    <row r="5" spans="2:8" x14ac:dyDescent="0.25">
      <c r="C5" t="s">
        <v>79</v>
      </c>
      <c r="F5" s="3">
        <v>1025</v>
      </c>
    </row>
    <row r="6" spans="2:8" x14ac:dyDescent="0.25">
      <c r="C6" t="s">
        <v>80</v>
      </c>
      <c r="F6" s="3">
        <f>+F5*0.5</f>
        <v>512.5</v>
      </c>
    </row>
    <row r="7" spans="2:8" x14ac:dyDescent="0.25">
      <c r="C7" t="s">
        <v>81</v>
      </c>
      <c r="E7">
        <v>10</v>
      </c>
      <c r="F7" s="3">
        <f>+$F$5*E7/100</f>
        <v>102.5</v>
      </c>
    </row>
    <row r="8" spans="2:8" x14ac:dyDescent="0.25">
      <c r="C8" t="s">
        <v>82</v>
      </c>
      <c r="F8" s="3">
        <f>0.35*F5</f>
        <v>358.75</v>
      </c>
    </row>
    <row r="9" spans="2:8" x14ac:dyDescent="0.25">
      <c r="C9" t="s">
        <v>83</v>
      </c>
      <c r="F9" s="3">
        <f>0.2*F5</f>
        <v>205</v>
      </c>
    </row>
    <row r="10" spans="2:8" x14ac:dyDescent="0.25">
      <c r="C10" t="s">
        <v>84</v>
      </c>
      <c r="F10" s="3">
        <f>+F5*0.05</f>
        <v>51.25</v>
      </c>
      <c r="H10" s="19"/>
    </row>
    <row r="11" spans="2:8" x14ac:dyDescent="0.25">
      <c r="C11" s="36" t="s">
        <v>85</v>
      </c>
      <c r="F11" s="42">
        <f>SUM(F5:F10)</f>
        <v>2255</v>
      </c>
    </row>
    <row r="13" spans="2:8" x14ac:dyDescent="0.25">
      <c r="B13" t="s">
        <v>87</v>
      </c>
    </row>
    <row r="14" spans="2:8" x14ac:dyDescent="0.25">
      <c r="C14" t="s">
        <v>97</v>
      </c>
      <c r="E14">
        <v>16.670000000000002</v>
      </c>
      <c r="F14" s="3">
        <f>+$F$5*E14/100</f>
        <v>170.86750000000001</v>
      </c>
    </row>
    <row r="15" spans="2:8" x14ac:dyDescent="0.25">
      <c r="C15" t="s">
        <v>100</v>
      </c>
      <c r="E15">
        <v>8.33</v>
      </c>
      <c r="F15" s="3">
        <f>+$F$5*E15/100</f>
        <v>85.382499999999993</v>
      </c>
    </row>
    <row r="16" spans="2:8" x14ac:dyDescent="0.25">
      <c r="C16" t="s">
        <v>101</v>
      </c>
      <c r="E16">
        <v>9.7200000000000006</v>
      </c>
      <c r="F16" s="3">
        <f>+$F$5*E16/100</f>
        <v>99.63</v>
      </c>
    </row>
    <row r="17" spans="2:6" x14ac:dyDescent="0.25">
      <c r="C17" s="36" t="s">
        <v>88</v>
      </c>
      <c r="F17" s="42">
        <f>SUM(F14:F16)</f>
        <v>355.88</v>
      </c>
    </row>
    <row r="19" spans="2:6" x14ac:dyDescent="0.25">
      <c r="C19" s="36" t="s">
        <v>89</v>
      </c>
      <c r="F19" s="42">
        <f>+F17+F11</f>
        <v>2610.88</v>
      </c>
    </row>
    <row r="21" spans="2:6" x14ac:dyDescent="0.25">
      <c r="B21" t="s">
        <v>90</v>
      </c>
      <c r="E21">
        <v>9</v>
      </c>
      <c r="F21" s="42">
        <f>+F19*E21/100</f>
        <v>234.97920000000002</v>
      </c>
    </row>
    <row r="23" spans="2:6" x14ac:dyDescent="0.25">
      <c r="C23" s="36" t="s">
        <v>93</v>
      </c>
      <c r="F23" s="42">
        <f>+F21+F19</f>
        <v>2845.8592000000003</v>
      </c>
    </row>
    <row r="24" spans="2:6" x14ac:dyDescent="0.25">
      <c r="B24" s="36" t="s">
        <v>94</v>
      </c>
      <c r="E24">
        <v>10</v>
      </c>
      <c r="F24" s="42">
        <f>+E24*$F$23/100</f>
        <v>284.58592000000004</v>
      </c>
    </row>
    <row r="25" spans="2:6" x14ac:dyDescent="0.25">
      <c r="B25" s="36" t="s">
        <v>96</v>
      </c>
      <c r="E25">
        <v>15</v>
      </c>
      <c r="F25" s="42">
        <f t="shared" ref="F25" si="0">+E25*$F$23/100</f>
        <v>426.87888000000004</v>
      </c>
    </row>
    <row r="26" spans="2:6" x14ac:dyDescent="0.25">
      <c r="B26" s="36" t="s">
        <v>92</v>
      </c>
      <c r="F26" s="43">
        <f>SUM(F23:F25)</f>
        <v>3557.3240000000005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9C0FC-1E2A-4596-AAA6-A4D073C0041E}">
  <dimension ref="B1:G58"/>
  <sheetViews>
    <sheetView zoomScale="160" zoomScaleNormal="160" workbookViewId="0">
      <selection activeCell="H8" sqref="H8"/>
    </sheetView>
    <sheetView workbookViewId="1"/>
  </sheetViews>
  <sheetFormatPr baseColWidth="10" defaultRowHeight="15" x14ac:dyDescent="0.25"/>
  <cols>
    <col min="2" max="2" width="43.140625" customWidth="1"/>
    <col min="3" max="3" width="4.42578125" bestFit="1" customWidth="1"/>
    <col min="4" max="4" width="8.85546875" bestFit="1" customWidth="1"/>
    <col min="5" max="5" width="10.7109375" customWidth="1"/>
    <col min="6" max="6" width="12.28515625" style="32" customWidth="1"/>
    <col min="7" max="7" width="13.28515625" customWidth="1"/>
    <col min="11" max="11" width="19.5703125" customWidth="1"/>
    <col min="12" max="12" width="26" customWidth="1"/>
  </cols>
  <sheetData>
    <row r="1" spans="2:7" x14ac:dyDescent="0.25">
      <c r="B1" s="36" t="s">
        <v>47</v>
      </c>
    </row>
    <row r="2" spans="2:7" x14ac:dyDescent="0.25">
      <c r="B2" s="33" t="s">
        <v>35</v>
      </c>
      <c r="C2" s="33" t="s">
        <v>44</v>
      </c>
      <c r="D2" s="33" t="s">
        <v>33</v>
      </c>
      <c r="E2" s="33" t="s">
        <v>48</v>
      </c>
      <c r="F2" s="34" t="s">
        <v>34</v>
      </c>
      <c r="G2" s="33" t="s">
        <v>46</v>
      </c>
    </row>
    <row r="3" spans="2:7" x14ac:dyDescent="0.25">
      <c r="B3" t="s">
        <v>32</v>
      </c>
      <c r="C3" t="s">
        <v>44</v>
      </c>
      <c r="D3">
        <v>2</v>
      </c>
      <c r="E3">
        <v>3</v>
      </c>
      <c r="F3" s="38">
        <v>300</v>
      </c>
      <c r="G3" s="38">
        <f>+F3*E3*D3</f>
        <v>1800</v>
      </c>
    </row>
    <row r="4" spans="2:7" x14ac:dyDescent="0.25">
      <c r="B4" t="s">
        <v>36</v>
      </c>
      <c r="C4" t="s">
        <v>44</v>
      </c>
      <c r="D4">
        <v>1</v>
      </c>
      <c r="E4">
        <v>5</v>
      </c>
      <c r="F4" s="38">
        <v>50</v>
      </c>
      <c r="G4" s="38">
        <f t="shared" ref="G4:G11" si="0">+F4*E4*D4</f>
        <v>250</v>
      </c>
    </row>
    <row r="5" spans="2:7" x14ac:dyDescent="0.25">
      <c r="B5" t="s">
        <v>40</v>
      </c>
      <c r="C5" t="s">
        <v>44</v>
      </c>
      <c r="D5">
        <v>1</v>
      </c>
      <c r="E5">
        <v>5</v>
      </c>
      <c r="F5" s="38">
        <v>150</v>
      </c>
      <c r="G5" s="38">
        <f t="shared" si="0"/>
        <v>750</v>
      </c>
    </row>
    <row r="6" spans="2:7" x14ac:dyDescent="0.25">
      <c r="B6" t="s">
        <v>37</v>
      </c>
      <c r="C6" t="s">
        <v>44</v>
      </c>
      <c r="D6">
        <v>1</v>
      </c>
      <c r="E6">
        <v>19</v>
      </c>
      <c r="F6" s="38">
        <v>4.9000000000000004</v>
      </c>
      <c r="G6" s="38">
        <f t="shared" si="0"/>
        <v>93.100000000000009</v>
      </c>
    </row>
    <row r="7" spans="2:7" x14ac:dyDescent="0.25">
      <c r="B7" t="s">
        <v>38</v>
      </c>
      <c r="C7" t="s">
        <v>44</v>
      </c>
      <c r="D7">
        <v>1</v>
      </c>
      <c r="E7">
        <v>19</v>
      </c>
      <c r="F7" s="38">
        <f>50*12+300</f>
        <v>900</v>
      </c>
      <c r="G7" s="38">
        <f t="shared" si="0"/>
        <v>17100</v>
      </c>
    </row>
    <row r="8" spans="2:7" x14ac:dyDescent="0.25">
      <c r="B8" t="s">
        <v>39</v>
      </c>
      <c r="C8" t="s">
        <v>44</v>
      </c>
      <c r="D8">
        <v>1</v>
      </c>
      <c r="E8">
        <v>19</v>
      </c>
      <c r="F8" s="38">
        <v>250</v>
      </c>
      <c r="G8" s="38">
        <f t="shared" si="0"/>
        <v>4750</v>
      </c>
    </row>
    <row r="9" spans="2:7" x14ac:dyDescent="0.25">
      <c r="B9" t="s">
        <v>41</v>
      </c>
      <c r="C9" t="s">
        <v>44</v>
      </c>
      <c r="D9">
        <v>1</v>
      </c>
      <c r="E9">
        <v>1</v>
      </c>
      <c r="F9" s="38">
        <v>1100</v>
      </c>
      <c r="G9" s="38">
        <f t="shared" si="0"/>
        <v>1100</v>
      </c>
    </row>
    <row r="10" spans="2:7" x14ac:dyDescent="0.25">
      <c r="B10" t="s">
        <v>42</v>
      </c>
      <c r="C10" t="s">
        <v>44</v>
      </c>
      <c r="D10">
        <v>6</v>
      </c>
      <c r="E10">
        <v>12</v>
      </c>
      <c r="F10" s="38">
        <v>5</v>
      </c>
      <c r="G10" s="38">
        <f t="shared" si="0"/>
        <v>360</v>
      </c>
    </row>
    <row r="11" spans="2:7" x14ac:dyDescent="0.25">
      <c r="B11" t="s">
        <v>43</v>
      </c>
      <c r="C11" t="s">
        <v>45</v>
      </c>
      <c r="D11">
        <v>1</v>
      </c>
      <c r="E11">
        <v>1</v>
      </c>
      <c r="F11" s="38">
        <f>50*12</f>
        <v>600</v>
      </c>
      <c r="G11" s="38">
        <f t="shared" si="0"/>
        <v>600</v>
      </c>
    </row>
    <row r="12" spans="2:7" x14ac:dyDescent="0.25">
      <c r="F12" s="37" t="s">
        <v>26</v>
      </c>
      <c r="G12" s="35">
        <f>SUM(G3:G11)</f>
        <v>26803.1</v>
      </c>
    </row>
    <row r="13" spans="2:7" x14ac:dyDescent="0.25">
      <c r="B13" s="36" t="s">
        <v>49</v>
      </c>
    </row>
    <row r="14" spans="2:7" x14ac:dyDescent="0.25">
      <c r="B14" s="33" t="s">
        <v>35</v>
      </c>
      <c r="C14" s="33" t="s">
        <v>44</v>
      </c>
      <c r="D14" s="33" t="s">
        <v>33</v>
      </c>
      <c r="E14" s="33" t="s">
        <v>48</v>
      </c>
      <c r="F14" s="34" t="s">
        <v>34</v>
      </c>
      <c r="G14" s="33" t="s">
        <v>46</v>
      </c>
    </row>
    <row r="15" spans="2:7" x14ac:dyDescent="0.25">
      <c r="B15" t="s">
        <v>50</v>
      </c>
      <c r="C15" t="s">
        <v>44</v>
      </c>
      <c r="D15">
        <v>1</v>
      </c>
      <c r="E15">
        <v>1</v>
      </c>
      <c r="F15" s="32">
        <f>250*3.75</f>
        <v>937.5</v>
      </c>
      <c r="G15" s="38">
        <f>+F15*E15*D15</f>
        <v>937.5</v>
      </c>
    </row>
    <row r="16" spans="2:7" x14ac:dyDescent="0.25">
      <c r="B16" t="s">
        <v>51</v>
      </c>
      <c r="C16" t="s">
        <v>45</v>
      </c>
      <c r="D16">
        <v>1</v>
      </c>
      <c r="E16">
        <v>1</v>
      </c>
      <c r="F16" s="32">
        <v>3800</v>
      </c>
      <c r="G16" s="38">
        <f>+F16*E16*D16</f>
        <v>3800</v>
      </c>
    </row>
    <row r="17" spans="2:7" x14ac:dyDescent="0.25">
      <c r="B17" t="s">
        <v>52</v>
      </c>
      <c r="C17" t="s">
        <v>45</v>
      </c>
      <c r="D17">
        <v>1</v>
      </c>
      <c r="E17">
        <v>1</v>
      </c>
      <c r="F17" s="32">
        <f>180*12</f>
        <v>2160</v>
      </c>
      <c r="G17" s="38">
        <f>+F17*E17*D17</f>
        <v>2160</v>
      </c>
    </row>
    <row r="18" spans="2:7" x14ac:dyDescent="0.25">
      <c r="F18" s="37" t="s">
        <v>26</v>
      </c>
      <c r="G18" s="35">
        <f>SUM(G15:G17)</f>
        <v>6897.5</v>
      </c>
    </row>
    <row r="20" spans="2:7" x14ac:dyDescent="0.25">
      <c r="B20" s="36" t="s">
        <v>58</v>
      </c>
    </row>
    <row r="21" spans="2:7" x14ac:dyDescent="0.25">
      <c r="B21" s="33" t="s">
        <v>35</v>
      </c>
      <c r="C21" s="33" t="s">
        <v>44</v>
      </c>
      <c r="D21" s="33" t="s">
        <v>33</v>
      </c>
      <c r="E21" s="33" t="s">
        <v>48</v>
      </c>
      <c r="F21" s="34" t="s">
        <v>34</v>
      </c>
      <c r="G21" s="33" t="s">
        <v>46</v>
      </c>
    </row>
    <row r="22" spans="2:7" ht="30" x14ac:dyDescent="0.25">
      <c r="B22" s="40" t="s">
        <v>55</v>
      </c>
      <c r="C22" t="s">
        <v>44</v>
      </c>
      <c r="D22">
        <v>1</v>
      </c>
      <c r="E22">
        <v>1</v>
      </c>
      <c r="F22" s="32">
        <v>10300</v>
      </c>
      <c r="G22" s="38">
        <f>+F22*E22*D22</f>
        <v>10300</v>
      </c>
    </row>
    <row r="23" spans="2:7" x14ac:dyDescent="0.25">
      <c r="B23" t="s">
        <v>53</v>
      </c>
      <c r="C23" t="s">
        <v>54</v>
      </c>
      <c r="D23">
        <f>(420/50)*30</f>
        <v>252</v>
      </c>
      <c r="E23">
        <v>1</v>
      </c>
      <c r="F23" s="32">
        <v>18</v>
      </c>
      <c r="G23" s="38">
        <f>+F23*E23*D23</f>
        <v>4536</v>
      </c>
    </row>
    <row r="24" spans="2:7" ht="30" x14ac:dyDescent="0.25">
      <c r="B24" s="40" t="s">
        <v>56</v>
      </c>
      <c r="C24" t="s">
        <v>45</v>
      </c>
      <c r="D24">
        <v>1</v>
      </c>
      <c r="E24">
        <v>1</v>
      </c>
      <c r="F24" s="32">
        <f>400*3</f>
        <v>1200</v>
      </c>
      <c r="G24" s="38">
        <f>+F24*E24*D24</f>
        <v>1200</v>
      </c>
    </row>
    <row r="25" spans="2:7" x14ac:dyDescent="0.25">
      <c r="B25" t="s">
        <v>57</v>
      </c>
      <c r="C25" t="s">
        <v>45</v>
      </c>
      <c r="D25">
        <v>1</v>
      </c>
      <c r="E25">
        <v>1</v>
      </c>
      <c r="F25" s="32">
        <f>1*30*30</f>
        <v>900</v>
      </c>
      <c r="G25" s="38">
        <f>+F25*E25*D25</f>
        <v>900</v>
      </c>
    </row>
    <row r="26" spans="2:7" x14ac:dyDescent="0.25">
      <c r="F26" s="37" t="s">
        <v>26</v>
      </c>
      <c r="G26" s="35">
        <f>SUM(G22:G25)</f>
        <v>16936</v>
      </c>
    </row>
    <row r="28" spans="2:7" x14ac:dyDescent="0.25">
      <c r="B28" s="36" t="s">
        <v>59</v>
      </c>
    </row>
    <row r="29" spans="2:7" x14ac:dyDescent="0.25">
      <c r="B29" s="33" t="s">
        <v>35</v>
      </c>
      <c r="C29" s="33" t="s">
        <v>44</v>
      </c>
      <c r="D29" s="33" t="s">
        <v>33</v>
      </c>
      <c r="E29" s="33" t="s">
        <v>48</v>
      </c>
      <c r="F29" s="34" t="s">
        <v>34</v>
      </c>
      <c r="G29" s="33" t="s">
        <v>46</v>
      </c>
    </row>
    <row r="30" spans="2:7" x14ac:dyDescent="0.25">
      <c r="B30" t="s">
        <v>61</v>
      </c>
      <c r="C30" t="s">
        <v>44</v>
      </c>
      <c r="D30">
        <v>2</v>
      </c>
      <c r="E30">
        <v>16</v>
      </c>
      <c r="F30" s="38">
        <v>145</v>
      </c>
      <c r="G30" s="38">
        <f t="shared" ref="G30:G34" si="1">+F30*E30*D30</f>
        <v>4640</v>
      </c>
    </row>
    <row r="31" spans="2:7" x14ac:dyDescent="0.25">
      <c r="B31" t="s">
        <v>62</v>
      </c>
      <c r="C31" t="s">
        <v>44</v>
      </c>
      <c r="D31">
        <v>2</v>
      </c>
      <c r="E31">
        <v>16</v>
      </c>
      <c r="F31" s="38">
        <v>40</v>
      </c>
      <c r="G31" s="38">
        <f t="shared" si="1"/>
        <v>1280</v>
      </c>
    </row>
    <row r="32" spans="2:7" x14ac:dyDescent="0.25">
      <c r="B32" t="s">
        <v>63</v>
      </c>
      <c r="C32" t="s">
        <v>44</v>
      </c>
      <c r="D32">
        <v>4</v>
      </c>
      <c r="E32">
        <v>16</v>
      </c>
      <c r="F32" s="38">
        <v>30</v>
      </c>
      <c r="G32" s="38">
        <f t="shared" si="1"/>
        <v>1920</v>
      </c>
    </row>
    <row r="33" spans="2:7" x14ac:dyDescent="0.25">
      <c r="B33" t="s">
        <v>64</v>
      </c>
      <c r="C33" t="s">
        <v>44</v>
      </c>
      <c r="D33">
        <v>2</v>
      </c>
      <c r="E33">
        <v>16</v>
      </c>
      <c r="F33" s="38">
        <v>3.5</v>
      </c>
      <c r="G33" s="38">
        <f t="shared" si="1"/>
        <v>112</v>
      </c>
    </row>
    <row r="34" spans="2:7" x14ac:dyDescent="0.25">
      <c r="B34" t="s">
        <v>65</v>
      </c>
      <c r="C34" t="s">
        <v>44</v>
      </c>
      <c r="D34">
        <v>2</v>
      </c>
      <c r="E34">
        <v>16</v>
      </c>
      <c r="F34" s="38">
        <v>28</v>
      </c>
      <c r="G34" s="38">
        <f t="shared" si="1"/>
        <v>896</v>
      </c>
    </row>
    <row r="35" spans="2:7" x14ac:dyDescent="0.25">
      <c r="B35" t="s">
        <v>66</v>
      </c>
      <c r="C35" t="s">
        <v>44</v>
      </c>
      <c r="D35">
        <v>2</v>
      </c>
      <c r="E35">
        <v>16</v>
      </c>
      <c r="F35" s="38">
        <v>13.5</v>
      </c>
      <c r="G35" s="38">
        <f t="shared" ref="G35" si="2">+F35*E35*D35</f>
        <v>432</v>
      </c>
    </row>
    <row r="36" spans="2:7" x14ac:dyDescent="0.25">
      <c r="B36" t="s">
        <v>60</v>
      </c>
      <c r="C36" t="s">
        <v>45</v>
      </c>
      <c r="D36">
        <v>1</v>
      </c>
      <c r="E36">
        <v>1</v>
      </c>
      <c r="F36" s="38">
        <v>750</v>
      </c>
      <c r="G36" s="38">
        <f t="shared" ref="G36" si="3">+F36*E36*D36</f>
        <v>750</v>
      </c>
    </row>
    <row r="37" spans="2:7" x14ac:dyDescent="0.25">
      <c r="F37" s="38"/>
      <c r="G37" s="35">
        <f>SUM(G30:G36)</f>
        <v>10030</v>
      </c>
    </row>
    <row r="38" spans="2:7" x14ac:dyDescent="0.25">
      <c r="F38" s="38"/>
      <c r="G38" s="38"/>
    </row>
    <row r="39" spans="2:7" x14ac:dyDescent="0.25">
      <c r="B39" s="36" t="s">
        <v>68</v>
      </c>
    </row>
    <row r="40" spans="2:7" x14ac:dyDescent="0.25">
      <c r="B40" s="33" t="s">
        <v>35</v>
      </c>
      <c r="C40" s="33" t="s">
        <v>44</v>
      </c>
      <c r="D40" s="33" t="s">
        <v>33</v>
      </c>
      <c r="E40" s="33" t="s">
        <v>48</v>
      </c>
      <c r="F40" s="34" t="s">
        <v>34</v>
      </c>
      <c r="G40" s="33" t="s">
        <v>46</v>
      </c>
    </row>
    <row r="41" spans="2:7" x14ac:dyDescent="0.25">
      <c r="B41" t="s">
        <v>67</v>
      </c>
      <c r="C41" t="s">
        <v>45</v>
      </c>
      <c r="D41">
        <v>2</v>
      </c>
      <c r="E41">
        <v>19</v>
      </c>
      <c r="F41" s="38">
        <v>600</v>
      </c>
      <c r="G41" s="38">
        <f t="shared" ref="G41" si="4">+F41*E41*D41</f>
        <v>22800</v>
      </c>
    </row>
    <row r="42" spans="2:7" x14ac:dyDescent="0.25">
      <c r="F42" s="38"/>
      <c r="G42" s="35">
        <f>SUM(G41:G41)</f>
        <v>22800</v>
      </c>
    </row>
    <row r="44" spans="2:7" x14ac:dyDescent="0.25">
      <c r="B44" s="36" t="s">
        <v>69</v>
      </c>
    </row>
    <row r="45" spans="2:7" x14ac:dyDescent="0.25">
      <c r="B45" s="33" t="s">
        <v>35</v>
      </c>
      <c r="C45" s="33" t="s">
        <v>44</v>
      </c>
      <c r="D45" s="33" t="s">
        <v>33</v>
      </c>
      <c r="E45" s="33" t="s">
        <v>48</v>
      </c>
      <c r="F45" s="34" t="s">
        <v>34</v>
      </c>
      <c r="G45" s="33" t="s">
        <v>46</v>
      </c>
    </row>
    <row r="46" spans="2:7" x14ac:dyDescent="0.25">
      <c r="B46" t="s">
        <v>70</v>
      </c>
      <c r="C46" t="s">
        <v>73</v>
      </c>
      <c r="D46">
        <v>30</v>
      </c>
      <c r="E46">
        <v>12</v>
      </c>
      <c r="F46" s="38">
        <v>14</v>
      </c>
      <c r="G46" s="38">
        <f t="shared" ref="G46:G48" si="5">+F46*E46*D46</f>
        <v>5040</v>
      </c>
    </row>
    <row r="47" spans="2:7" x14ac:dyDescent="0.25">
      <c r="B47" t="s">
        <v>71</v>
      </c>
      <c r="C47" t="s">
        <v>73</v>
      </c>
      <c r="D47">
        <v>30</v>
      </c>
      <c r="E47">
        <v>12</v>
      </c>
      <c r="F47" s="38">
        <v>4</v>
      </c>
      <c r="G47" s="38">
        <f t="shared" si="5"/>
        <v>1440</v>
      </c>
    </row>
    <row r="48" spans="2:7" x14ac:dyDescent="0.25">
      <c r="B48" t="s">
        <v>72</v>
      </c>
      <c r="C48" t="s">
        <v>73</v>
      </c>
      <c r="D48">
        <v>30</v>
      </c>
      <c r="E48">
        <v>12</v>
      </c>
      <c r="F48" s="38">
        <v>3</v>
      </c>
      <c r="G48" s="38">
        <f t="shared" si="5"/>
        <v>1080</v>
      </c>
    </row>
    <row r="49" spans="2:7" x14ac:dyDescent="0.25">
      <c r="B49" t="s">
        <v>75</v>
      </c>
      <c r="C49" t="s">
        <v>73</v>
      </c>
      <c r="D49">
        <v>30</v>
      </c>
      <c r="E49">
        <v>12</v>
      </c>
      <c r="F49" s="38">
        <v>3</v>
      </c>
      <c r="G49" s="38">
        <f t="shared" ref="G49" si="6">+F49*E49*D49</f>
        <v>1080</v>
      </c>
    </row>
    <row r="50" spans="2:7" x14ac:dyDescent="0.25">
      <c r="F50" s="38"/>
      <c r="G50" s="35">
        <f>SUM(G46:G49)</f>
        <v>8640</v>
      </c>
    </row>
    <row r="52" spans="2:7" x14ac:dyDescent="0.25">
      <c r="B52" s="36" t="s">
        <v>74</v>
      </c>
    </row>
    <row r="53" spans="2:7" x14ac:dyDescent="0.25">
      <c r="B53" s="33" t="s">
        <v>35</v>
      </c>
      <c r="C53" s="33" t="s">
        <v>44</v>
      </c>
      <c r="D53" s="33" t="s">
        <v>33</v>
      </c>
      <c r="E53" s="33" t="s">
        <v>48</v>
      </c>
      <c r="F53" s="34" t="s">
        <v>34</v>
      </c>
      <c r="G53" s="33" t="s">
        <v>46</v>
      </c>
    </row>
    <row r="54" spans="2:7" x14ac:dyDescent="0.25">
      <c r="B54" t="s">
        <v>70</v>
      </c>
      <c r="C54" t="s">
        <v>73</v>
      </c>
      <c r="D54">
        <v>30</v>
      </c>
      <c r="E54">
        <v>7</v>
      </c>
      <c r="F54" s="38">
        <v>9</v>
      </c>
      <c r="G54" s="38">
        <f t="shared" ref="G54:G57" si="7">+F54*E54*D54</f>
        <v>1890</v>
      </c>
    </row>
    <row r="55" spans="2:7" x14ac:dyDescent="0.25">
      <c r="B55" t="s">
        <v>71</v>
      </c>
      <c r="C55" t="s">
        <v>73</v>
      </c>
      <c r="D55">
        <v>30</v>
      </c>
      <c r="E55">
        <v>7</v>
      </c>
      <c r="F55" s="38">
        <v>4</v>
      </c>
      <c r="G55" s="38">
        <f t="shared" si="7"/>
        <v>840</v>
      </c>
    </row>
    <row r="56" spans="2:7" x14ac:dyDescent="0.25">
      <c r="B56" t="s">
        <v>72</v>
      </c>
      <c r="C56" t="s">
        <v>73</v>
      </c>
      <c r="D56">
        <v>30</v>
      </c>
      <c r="E56">
        <v>7</v>
      </c>
      <c r="F56" s="38">
        <v>3.5</v>
      </c>
      <c r="G56" s="38">
        <f t="shared" ref="G56" si="8">+F56*E56*D56</f>
        <v>735</v>
      </c>
    </row>
    <row r="57" spans="2:7" x14ac:dyDescent="0.25">
      <c r="B57" t="s">
        <v>75</v>
      </c>
      <c r="C57" t="s">
        <v>73</v>
      </c>
      <c r="D57">
        <v>30</v>
      </c>
      <c r="E57">
        <v>7</v>
      </c>
      <c r="F57" s="38">
        <v>3</v>
      </c>
      <c r="G57" s="38">
        <f t="shared" si="7"/>
        <v>630</v>
      </c>
    </row>
    <row r="58" spans="2:7" x14ac:dyDescent="0.25">
      <c r="F58" s="38"/>
      <c r="G58" s="35">
        <f>SUM(G54:G57)</f>
        <v>4095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PROPUESTA </vt:lpstr>
      <vt:lpstr>Supervisor</vt:lpstr>
      <vt:lpstr>Agente CON ARMA</vt:lpstr>
      <vt:lpstr>Agente SIN ARMA </vt:lpstr>
      <vt:lpstr>APU's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RONCAL VASQUEZ WILSON ANDREE</dc:creator>
  <cp:lastModifiedBy>RONCAL VASQUEZ WILSON ANDREE</cp:lastModifiedBy>
  <dcterms:created xsi:type="dcterms:W3CDTF">2024-06-02T18:51:19Z</dcterms:created>
  <dcterms:modified xsi:type="dcterms:W3CDTF">2024-06-16T03:37:02Z</dcterms:modified>
</cp:coreProperties>
</file>