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Ruben\Downloads\Dhar solution - OHLA\"/>
    </mc:Choice>
  </mc:AlternateContent>
  <xr:revisionPtr revIDLastSave="0" documentId="13_ncr:1_{B09489DC-DDF4-4367-82CB-062195198FDC}" xr6:coauthVersionLast="36" xr6:coauthVersionMax="47" xr10:uidLastSave="{00000000-0000-0000-0000-000000000000}"/>
  <bookViews>
    <workbookView xWindow="0" yWindow="0" windowWidth="23040" windowHeight="9060" tabRatio="618" xr2:uid="{00000000-000D-0000-FFFF-FFFF00000000}"/>
  </bookViews>
  <sheets>
    <sheet name="DETALLADO" sheetId="12" r:id="rId1"/>
    <sheet name="CONSOLIDADO" sheetId="11" r:id="rId2"/>
    <sheet name="DESAGREGADO RECURSOS Y EQUIPOS" sheetId="15" r:id="rId3"/>
    <sheet name="DESAGREGADO GG" sheetId="1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a" localSheetId="1">[1]Compra_54MOD!#REF!</definedName>
    <definedName name="a">[1]Compra_54MOD!#REF!</definedName>
    <definedName name="_xlnm.Print_Area" localSheetId="1">CONSOLIDADO!$A$1:$P$59</definedName>
    <definedName name="_xlnm.Print_Area" localSheetId="0">DETALLADO!$A$1:$M$52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Print_Area" localSheetId="1">CONSOLIDADO!$A$1:$M$41</definedName>
    <definedName name="total" localSheetId="1">[4]OC215!#REF!</definedName>
    <definedName name="total">[4]OC215!#REF!</definedName>
    <definedName name="total1">[3]Compra_1!$I$311</definedName>
    <definedName name="total10">[3]Compra_10!$I$59</definedName>
    <definedName name="total100" localSheetId="1">[4]OC215!#REF!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 localSheetId="1">#REF!</definedName>
    <definedName name="total52AMP">#REF!</definedName>
    <definedName name="total53">[1]Compra_53!$I$52</definedName>
    <definedName name="total54">[1]Compra_54!$I$52</definedName>
    <definedName name="total54MOD" localSheetId="1">[1]Compra_54MOD!#REF!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 localSheetId="1">[4]OC215!#REF!</definedName>
    <definedName name="total82">[4]OC215!#REF!</definedName>
    <definedName name="total83">[8]Compra_136!$I$32</definedName>
    <definedName name="total85" localSheetId="1">[4]OC215!#REF!</definedName>
    <definedName name="total85">[4]OC215!#REF!</definedName>
    <definedName name="total9">[3]Compra_9!$I$43</definedName>
  </definedNames>
  <calcPr calcId="191028"/>
</workbook>
</file>

<file path=xl/calcChain.xml><?xml version="1.0" encoding="utf-8"?>
<calcChain xmlns="http://schemas.openxmlformats.org/spreadsheetml/2006/main">
  <c r="M33" i="11" l="1"/>
  <c r="M32" i="11"/>
  <c r="M31" i="11"/>
  <c r="M30" i="11"/>
  <c r="M29" i="11"/>
  <c r="M27" i="11"/>
  <c r="M26" i="11" s="1"/>
  <c r="L23" i="11"/>
  <c r="M23" i="11" s="1"/>
  <c r="L19" i="11"/>
  <c r="M19" i="11" s="1"/>
  <c r="L18" i="11"/>
  <c r="M18" i="11" s="1"/>
  <c r="L17" i="11"/>
  <c r="M17" i="11" s="1"/>
  <c r="L16" i="11"/>
  <c r="M16" i="11" s="1"/>
  <c r="M30" i="12"/>
  <c r="M31" i="12"/>
  <c r="M32" i="12"/>
  <c r="M33" i="12"/>
  <c r="M29" i="12"/>
  <c r="M27" i="12"/>
  <c r="L16" i="12"/>
  <c r="M16" i="12" s="1"/>
  <c r="M15" i="11" l="1"/>
  <c r="M28" i="11"/>
  <c r="L23" i="12"/>
  <c r="M23" i="12" s="1"/>
  <c r="H52" i="15" l="1"/>
  <c r="H53" i="15" l="1"/>
  <c r="I51" i="15" s="1"/>
  <c r="H10" i="15" l="1"/>
  <c r="H9" i="15"/>
  <c r="H48" i="15"/>
  <c r="H43" i="15"/>
  <c r="H44" i="15"/>
  <c r="H45" i="15"/>
  <c r="H46" i="15"/>
  <c r="H47" i="15"/>
  <c r="F42" i="15"/>
  <c r="H42" i="15" s="1"/>
  <c r="F43" i="15"/>
  <c r="H41" i="15" l="1"/>
  <c r="H40" i="15"/>
  <c r="H39" i="15"/>
  <c r="H38" i="15"/>
  <c r="H37" i="15"/>
  <c r="H36" i="15"/>
  <c r="H35" i="15"/>
  <c r="H34" i="15"/>
  <c r="H33" i="15"/>
  <c r="H32" i="15"/>
  <c r="H31" i="15"/>
  <c r="H30" i="15"/>
  <c r="H29" i="15"/>
  <c r="H28" i="15"/>
  <c r="H27" i="15"/>
  <c r="H24" i="15"/>
  <c r="H23" i="15"/>
  <c r="H22" i="15"/>
  <c r="H21" i="15"/>
  <c r="H19" i="15"/>
  <c r="H18" i="15"/>
  <c r="H17" i="15"/>
  <c r="H16" i="15"/>
  <c r="H15" i="15"/>
  <c r="H14" i="15"/>
  <c r="H13" i="15"/>
  <c r="H12" i="15"/>
  <c r="H11" i="15"/>
  <c r="H8" i="15"/>
  <c r="H7" i="15"/>
  <c r="H6" i="15"/>
  <c r="L25" i="11" l="1"/>
  <c r="M25" i="11" s="1"/>
  <c r="L25" i="12"/>
  <c r="M25" i="12" s="1"/>
  <c r="H26" i="15"/>
  <c r="L24" i="11" s="1"/>
  <c r="M24" i="11" s="1"/>
  <c r="H5" i="15"/>
  <c r="L21" i="11" s="1"/>
  <c r="M21" i="11" s="1"/>
  <c r="H20" i="15"/>
  <c r="L22" i="11" s="1"/>
  <c r="M22" i="11" s="1"/>
  <c r="M20" i="11" l="1"/>
  <c r="L22" i="12"/>
  <c r="M22" i="12" s="1"/>
  <c r="L24" i="12"/>
  <c r="M24" i="12" s="1"/>
  <c r="L21" i="12"/>
  <c r="M21" i="12" s="1"/>
  <c r="I4" i="15"/>
  <c r="J9" i="14"/>
  <c r="J11" i="14"/>
  <c r="J10" i="14"/>
  <c r="M20" i="12" l="1"/>
  <c r="J12" i="14"/>
  <c r="J8" i="14"/>
  <c r="J19" i="14"/>
  <c r="J18" i="14"/>
  <c r="J17" i="14"/>
  <c r="J16" i="14"/>
  <c r="J15" i="14"/>
  <c r="J14" i="14"/>
  <c r="J13" i="14"/>
  <c r="J7" i="14"/>
  <c r="J6" i="14"/>
  <c r="J20" i="14" l="1"/>
  <c r="J21" i="14" s="1"/>
  <c r="L35" i="12" s="1"/>
  <c r="L17" i="12" l="1"/>
  <c r="M17" i="12" s="1"/>
  <c r="L18" i="12"/>
  <c r="M18" i="12" s="1"/>
  <c r="L19" i="12"/>
  <c r="M19" i="12" s="1"/>
  <c r="M26" i="12"/>
  <c r="M15" i="12" l="1"/>
  <c r="M28" i="12"/>
  <c r="M34" i="12" l="1"/>
  <c r="M34" i="11"/>
  <c r="L36" i="12" l="1"/>
  <c r="M36" i="12" s="1"/>
  <c r="M35" i="12"/>
  <c r="M35" i="11"/>
  <c r="M36" i="11" s="1"/>
  <c r="M37" i="12" l="1"/>
  <c r="M38" i="12" s="1"/>
  <c r="M39" i="1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Ruben</author>
  </authors>
  <commentList>
    <comment ref="G12" authorId="0" shapeId="0" xr:uid="{1DB04DFB-0594-4107-9A25-66C9133AB27A}">
      <text>
        <r>
          <rPr>
            <b/>
            <sz val="9"/>
            <color indexed="81"/>
            <rFont val="Tahoma"/>
            <charset val="1"/>
          </rPr>
          <t>DHAR SOLUTION:
Se coordinará con el cliente para el uso de su equipo.</t>
        </r>
      </text>
    </comment>
    <comment ref="G14" authorId="0" shapeId="0" xr:uid="{BA376AC3-0AFD-408A-9218-DCA286DD5CE3}">
      <text>
        <r>
          <rPr>
            <b/>
            <sz val="9"/>
            <color indexed="81"/>
            <rFont val="Tahoma"/>
            <charset val="1"/>
          </rPr>
          <t>DHAR SOLUTION:
Se coordinará con el cliente para el uso de su equipo.</t>
        </r>
      </text>
    </comment>
    <comment ref="G23" authorId="0" shapeId="0" xr:uid="{73CD0D56-2CEC-4085-BDFD-4BA0073CB6DA}">
      <text>
        <r>
          <rPr>
            <b/>
            <sz val="9"/>
            <color indexed="81"/>
            <rFont val="Tahoma"/>
            <charset val="1"/>
          </rPr>
          <t>DHAR SOLUTION:
Se coordinará con el cliente para el uso de su equipo.</t>
        </r>
      </text>
    </comment>
    <comment ref="G25" authorId="0" shapeId="0" xr:uid="{FD2E893F-1803-4262-B32D-9E59A839FDEF}">
      <text>
        <r>
          <rPr>
            <b/>
            <sz val="9"/>
            <color indexed="81"/>
            <rFont val="Tahoma"/>
            <charset val="1"/>
          </rPr>
          <t>DHAR SOLUTION:
Incluye Mtto + combustible Dieses
Prom 4 gl diarios combustible</t>
        </r>
      </text>
    </comment>
  </commentList>
</comments>
</file>

<file path=xl/sharedStrings.xml><?xml version="1.0" encoding="utf-8"?>
<sst xmlns="http://schemas.openxmlformats.org/spreadsheetml/2006/main" count="384" uniqueCount="209">
  <si>
    <t>RV.00</t>
  </si>
  <si>
    <t>Fecha de
versión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</si>
  <si>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</si>
  <si>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</si>
  <si>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</si>
  <si>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</si>
  <si>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</si>
  <si>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</si>
  <si>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</si>
  <si>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</si>
  <si>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</si>
  <si>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</si>
  <si>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</si>
  <si>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</si>
  <si>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IMPORTE SIN IGV</t>
  </si>
  <si>
    <t>IGV</t>
  </si>
  <si>
    <t>TOTAL</t>
  </si>
  <si>
    <t>CONDICIONES GENERALES:</t>
  </si>
  <si>
    <t>COTIZADO</t>
  </si>
  <si>
    <t>FORMA DE PAGO</t>
  </si>
  <si>
    <t>MONEDA</t>
  </si>
  <si>
    <t>ANTICIPO</t>
  </si>
  <si>
    <t>COSTO DIRECTO</t>
  </si>
  <si>
    <t>GLB</t>
  </si>
  <si>
    <t>GASTOS GENERALES</t>
  </si>
  <si>
    <t>SUB TOTAL</t>
  </si>
  <si>
    <t>IMPORTE TOTAL</t>
  </si>
  <si>
    <t>OFERTADO</t>
  </si>
  <si>
    <t>SERVICIO DE VIGILANCIA</t>
  </si>
  <si>
    <t xml:space="preserve">Personal </t>
  </si>
  <si>
    <t>mes</t>
  </si>
  <si>
    <t xml:space="preserve">Recursos y Equipos </t>
  </si>
  <si>
    <t>glb</t>
  </si>
  <si>
    <t xml:space="preserve">Equipos informaticos, GPS, impresiones </t>
  </si>
  <si>
    <t>Epps y Señaletica</t>
  </si>
  <si>
    <t xml:space="preserve">Uniformes </t>
  </si>
  <si>
    <t xml:space="preserve">Alimentacion </t>
  </si>
  <si>
    <t xml:space="preserve">Alimentacion del personal </t>
  </si>
  <si>
    <t xml:space="preserve">Seguros </t>
  </si>
  <si>
    <t>Póliza SCTR Salud</t>
  </si>
  <si>
    <t>Póliza SCTR Pensión</t>
  </si>
  <si>
    <t xml:space="preserve">Vida Ley </t>
  </si>
  <si>
    <t>SOLICITADO</t>
  </si>
  <si>
    <t>VALORIZACION MENSUAL A 30 DÍAS</t>
  </si>
  <si>
    <t>SOLES</t>
  </si>
  <si>
    <t>TIEMPO DE ENTREGA</t>
  </si>
  <si>
    <t>INMEDIATO</t>
  </si>
  <si>
    <t>MODALIDAD DE CONTRATACION</t>
  </si>
  <si>
    <t>PRECIOS UNITARIOS</t>
  </si>
  <si>
    <t>TIPO DE ORDEN</t>
  </si>
  <si>
    <t>CONTRATO PRESTACIÓN DE SERVICIOS</t>
  </si>
  <si>
    <t xml:space="preserve">Supervisor con arma </t>
  </si>
  <si>
    <t>DHAR SOLUTION SAC</t>
  </si>
  <si>
    <t>HEITOR VARILLAS</t>
  </si>
  <si>
    <t>Unidad</t>
  </si>
  <si>
    <t xml:space="preserve">Cantidad </t>
  </si>
  <si>
    <t>Meses</t>
  </si>
  <si>
    <t>Costo S/</t>
  </si>
  <si>
    <t>Parcial S/</t>
  </si>
  <si>
    <t>Total S/</t>
  </si>
  <si>
    <t>B</t>
  </si>
  <si>
    <t>RECURSOS Y EQUIPOS</t>
  </si>
  <si>
    <t>B.1</t>
  </si>
  <si>
    <t>Equipamientos (materiales, herramientas de campo)</t>
  </si>
  <si>
    <t>B.1.1</t>
  </si>
  <si>
    <t>Botiquin de primeros auxilios</t>
  </si>
  <si>
    <t>Glb.</t>
  </si>
  <si>
    <t>B.1.2</t>
  </si>
  <si>
    <t>Extintores PQS</t>
  </si>
  <si>
    <t>B.1.3</t>
  </si>
  <si>
    <t>Extintores CO2</t>
  </si>
  <si>
    <t>B.1.4</t>
  </si>
  <si>
    <t>Instrumentacion médica</t>
  </si>
  <si>
    <t>B.1.5</t>
  </si>
  <si>
    <t>Servicio de SO para atencion de emergencias</t>
  </si>
  <si>
    <t>B.1.6</t>
  </si>
  <si>
    <t>Estacion de emergencias fija para oficina</t>
  </si>
  <si>
    <t>B.1.7</t>
  </si>
  <si>
    <t>Estacion de emergencias movil para camioneta</t>
  </si>
  <si>
    <t>B.1.8</t>
  </si>
  <si>
    <t>Megafono</t>
  </si>
  <si>
    <t>B.1.9</t>
  </si>
  <si>
    <t>Alcoholimetro</t>
  </si>
  <si>
    <t>B.1.10</t>
  </si>
  <si>
    <t>B.1.11</t>
  </si>
  <si>
    <t>Detector de metales</t>
  </si>
  <si>
    <t>B.1.12</t>
  </si>
  <si>
    <t>Linterna de mano</t>
  </si>
  <si>
    <t>B.1.13</t>
  </si>
  <si>
    <t>Binoculares de largo alcance</t>
  </si>
  <si>
    <t>B.1.14</t>
  </si>
  <si>
    <t>Equipo de radio</t>
  </si>
  <si>
    <t>Silbato</t>
  </si>
  <si>
    <t>B.2</t>
  </si>
  <si>
    <t>B.2.1</t>
  </si>
  <si>
    <t>Utiles de oficina</t>
  </si>
  <si>
    <t>B.2.2</t>
  </si>
  <si>
    <t>Cintas aislantes de colores</t>
  </si>
  <si>
    <t>B.2.3</t>
  </si>
  <si>
    <t>Proyector multimedia</t>
  </si>
  <si>
    <t>B.3</t>
  </si>
  <si>
    <t xml:space="preserve">Camioneta 4x4 </t>
  </si>
  <si>
    <t>B.3.1</t>
  </si>
  <si>
    <t>B.4</t>
  </si>
  <si>
    <t>EPP'S y Señalética</t>
  </si>
  <si>
    <t>B.4.1</t>
  </si>
  <si>
    <t>B.4.2</t>
  </si>
  <si>
    <t>Lentes de seguridad</t>
  </si>
  <si>
    <t>B.4.3</t>
  </si>
  <si>
    <t>Guantes de seguridad</t>
  </si>
  <si>
    <t>B.4.4</t>
  </si>
  <si>
    <t>B.4.5</t>
  </si>
  <si>
    <t>B.4.6</t>
  </si>
  <si>
    <t>Guantes de neopreno</t>
  </si>
  <si>
    <t>B.4.7</t>
  </si>
  <si>
    <t>Chaleco con cinta reflectiva</t>
  </si>
  <si>
    <t>B.4.8</t>
  </si>
  <si>
    <t>Casaca con cinta reflectiva</t>
  </si>
  <si>
    <t>B.4.9</t>
  </si>
  <si>
    <t>Tapones auditivos</t>
  </si>
  <si>
    <t>B.4.10</t>
  </si>
  <si>
    <t>Cortavientos</t>
  </si>
  <si>
    <t>B.4.11</t>
  </si>
  <si>
    <t>Capotin - Traje de PVC</t>
  </si>
  <si>
    <t>B.4.12</t>
  </si>
  <si>
    <t>Barbiquejos</t>
  </si>
  <si>
    <t>B.4.13</t>
  </si>
  <si>
    <t>Bloqueador solar</t>
  </si>
  <si>
    <t>B.4.14</t>
  </si>
  <si>
    <t xml:space="preserve">Repelente </t>
  </si>
  <si>
    <t>Carteles y afiches</t>
  </si>
  <si>
    <t>B.5</t>
  </si>
  <si>
    <t>Uniformes</t>
  </si>
  <si>
    <t>DESAGREGADO GASTOS GENERALES</t>
  </si>
  <si>
    <t>Concepto</t>
  </si>
  <si>
    <t>Unid</t>
  </si>
  <si>
    <t>Cantidad</t>
  </si>
  <si>
    <t>% participación</t>
  </si>
  <si>
    <t>Costo x mes</t>
  </si>
  <si>
    <t>Sub total</t>
  </si>
  <si>
    <t>Gastos de Administración</t>
  </si>
  <si>
    <t>Gerenciamiento del proyecto (servicio)</t>
  </si>
  <si>
    <t>HM</t>
  </si>
  <si>
    <t>Administrador</t>
  </si>
  <si>
    <t>Contador</t>
  </si>
  <si>
    <t>Secretaria</t>
  </si>
  <si>
    <t>Est</t>
  </si>
  <si>
    <t>Chofer</t>
  </si>
  <si>
    <t>completar</t>
  </si>
  <si>
    <t>TOTAL MENSUAL</t>
  </si>
  <si>
    <t>S/</t>
  </si>
  <si>
    <t>TOTAL ANUAL</t>
  </si>
  <si>
    <t xml:space="preserve"> </t>
  </si>
  <si>
    <t>JR. PARIAHUANCA 879 - LOS OLIVOS</t>
  </si>
  <si>
    <t>Jefe Patrimonial</t>
  </si>
  <si>
    <t>Comunicaciones</t>
  </si>
  <si>
    <t>Movilizacion y coordinaciones</t>
  </si>
  <si>
    <t>Medico Ocupacional</t>
  </si>
  <si>
    <t>Capacitacion y entrenamiento</t>
  </si>
  <si>
    <t>Area legal</t>
  </si>
  <si>
    <t>Jefe de SST</t>
  </si>
  <si>
    <t>Gestion Humana - GH</t>
  </si>
  <si>
    <t>SERVICIO DE SEGURIDAD Y VIGILANCIA PRIVADA - RÍO LACRAMARCA</t>
  </si>
  <si>
    <t>B.5.1</t>
  </si>
  <si>
    <t>B.5.2</t>
  </si>
  <si>
    <t>B.5.3</t>
  </si>
  <si>
    <t>B.5.4</t>
  </si>
  <si>
    <t>B.5.5</t>
  </si>
  <si>
    <t>B.5.6</t>
  </si>
  <si>
    <t>B.5.7</t>
  </si>
  <si>
    <t>Camisa c/ cuello m/larga</t>
  </si>
  <si>
    <t>Pantalon en tela drill c/UV</t>
  </si>
  <si>
    <t>Correa de cuero</t>
  </si>
  <si>
    <t>Chaleco antibalas</t>
  </si>
  <si>
    <t>Chompa Emp c/ cinta reflectiva</t>
  </si>
  <si>
    <t>Poncho de PVC c/capucha y broches</t>
  </si>
  <si>
    <t>Vara de goma</t>
  </si>
  <si>
    <t>Equipos informaticos, mobiliario, impresiones</t>
  </si>
  <si>
    <t>Incluye combustible y gps, mantenimiento</t>
  </si>
  <si>
    <t>Alimentación de Personal</t>
  </si>
  <si>
    <t>Glb</t>
  </si>
  <si>
    <t>Turno día</t>
  </si>
  <si>
    <t xml:space="preserve">Turno noche </t>
  </si>
  <si>
    <t>C</t>
  </si>
  <si>
    <t>C.1</t>
  </si>
  <si>
    <t>C.2</t>
  </si>
  <si>
    <t>7 dias hábiles</t>
  </si>
  <si>
    <t>SI</t>
  </si>
  <si>
    <t>NO</t>
  </si>
  <si>
    <t>CARTA FIANZA DE FIEL CUMPLIMIENTO (10%)</t>
  </si>
  <si>
    <t>RETENCIÓN POR GARANTÍA DEL 5%</t>
  </si>
  <si>
    <t># mes</t>
  </si>
  <si>
    <t xml:space="preserve">Agente con arma </t>
  </si>
  <si>
    <t>Agente conductor  sin arma</t>
  </si>
  <si>
    <t>Agente sin arma</t>
  </si>
  <si>
    <t xml:space="preserve">Materiales, herramienta de campo </t>
  </si>
  <si>
    <t>Camioneta 4x4 (incluye combustible y mantenimiento)</t>
  </si>
  <si>
    <t>Seguro de Responsabilidad Civil</t>
  </si>
  <si>
    <t>Póliza de Deshonestidad</t>
  </si>
  <si>
    <t>UTILIDAD</t>
  </si>
  <si>
    <t>Prec. 
Unit. (S/)</t>
  </si>
  <si>
    <t>Prec. Total (S/)</t>
  </si>
  <si>
    <t>año</t>
  </si>
  <si>
    <t>CONDICIONES GENERALES DE CONTRATACIÓN:</t>
  </si>
  <si>
    <t>Zapatos de segurudad</t>
  </si>
  <si>
    <t>Casco de seguridad</t>
  </si>
  <si>
    <t>Oficina regional (inc. mobiliario y servicios)</t>
  </si>
  <si>
    <t>SUCAMEC CHIMBOTE</t>
  </si>
  <si>
    <t>15.07.2024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</si>
</sst>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  <numFmt numFmtId="168" formatCode="&quot;S/&quot;\ #,##0.00"/>
    <numFmt numFmtId="169" formatCode="&quot;S/&quot;\ #,##0.00000"/>
  </numFmts>
  <fonts count="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0"/>
      <name val="Helv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8"/>
      <color indexed="56"/>
      <name val="Arial Narrow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b/>
      <u/>
      <sz val="14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i/>
      <sz val="11"/>
      <name val="Arial"/>
      <family val="2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u/>
      <sz val="16"/>
      <color theme="0"/>
      <name val="Arial"/>
      <family val="2"/>
    </font>
    <font>
      <sz val="8"/>
      <name val="Calibri"/>
      <family val="2"/>
      <scheme val="minor"/>
    </font>
    <font>
      <sz val="14"/>
      <name val="Arial"/>
      <family val="2"/>
    </font>
    <font>
      <sz val="18"/>
      <name val="Arial"/>
      <family val="2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4"/>
      <name val="Calibri"/>
      <family val="2"/>
      <scheme val="minor"/>
    </font>
    <font>
      <sz val="14"/>
      <name val="Calibri"/>
      <family val="2"/>
      <scheme val="minor"/>
    </font>
    <font>
      <b/>
      <u/>
      <sz val="16"/>
      <name val="Arial"/>
      <family val="2"/>
    </font>
    <font>
      <sz val="16"/>
      <name val="Arial"/>
      <family val="2"/>
    </font>
    <font>
      <u/>
      <sz val="16"/>
      <name val="Arial"/>
      <family val="2"/>
    </font>
    <font>
      <sz val="16"/>
      <name val="Calibri"/>
      <family val="2"/>
      <scheme val="minor"/>
    </font>
    <font>
      <b/>
      <u/>
      <sz val="18"/>
      <name val="Arial"/>
      <family val="2"/>
    </font>
    <font>
      <u/>
      <sz val="18"/>
      <name val="Arial"/>
      <family val="2"/>
    </font>
    <font>
      <b/>
      <u/>
      <sz val="18"/>
      <color theme="0"/>
      <name val="Arial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name val="Arial"/>
      <family val="2"/>
    </font>
    <font>
      <b/>
      <sz val="9"/>
      <color indexed="81"/>
      <name val="Tahoma"/>
      <charset val="1"/>
    </font>
    <font>
      <sz val="20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14999847407452621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29327B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29327B"/>
      </right>
      <top style="thin">
        <color indexed="64"/>
      </top>
      <bottom style="thin">
        <color indexed="64"/>
      </bottom>
      <diagonal/>
    </border>
    <border>
      <left style="thin">
        <color rgb="FF29327B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29327B"/>
      </right>
      <top style="thin">
        <color indexed="64"/>
      </top>
      <bottom/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2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21">
    <xf numFmtId="0" fontId="0" fillId="0" borderId="0" xfId="0"/>
    <xf numFmtId="0" fontId="38" fillId="0" borderId="0" xfId="33" applyFont="1"/>
    <xf numFmtId="0" fontId="19" fillId="0" borderId="29" xfId="33" applyBorder="1"/>
    <xf numFmtId="0" fontId="19" fillId="0" borderId="0" xfId="33" applyAlignment="1">
      <alignment horizontal="center"/>
    </xf>
    <xf numFmtId="0" fontId="19" fillId="0" borderId="0" xfId="33"/>
    <xf numFmtId="0" fontId="45" fillId="0" borderId="0" xfId="33" applyFont="1"/>
    <xf numFmtId="0" fontId="42" fillId="0" borderId="0" xfId="33" applyFont="1"/>
    <xf numFmtId="0" fontId="47" fillId="0" borderId="0" xfId="33" applyFont="1" applyAlignment="1">
      <alignment horizontal="left"/>
    </xf>
    <xf numFmtId="0" fontId="47" fillId="0" borderId="15" xfId="33" applyFont="1" applyBorder="1" applyAlignment="1">
      <alignment horizontal="left"/>
    </xf>
    <xf numFmtId="0" fontId="40" fillId="0" borderId="16" xfId="33" applyFont="1" applyBorder="1" applyAlignment="1">
      <alignment horizontal="center"/>
    </xf>
    <xf numFmtId="0" fontId="40" fillId="0" borderId="17" xfId="33" applyFont="1" applyBorder="1" applyAlignment="1">
      <alignment horizontal="centerContinuous"/>
    </xf>
    <xf numFmtId="0" fontId="49" fillId="0" borderId="17" xfId="0" applyFont="1" applyBorder="1"/>
    <xf numFmtId="0" fontId="40" fillId="0" borderId="17" xfId="33" applyFont="1" applyBorder="1" applyAlignment="1">
      <alignment horizontal="center"/>
    </xf>
    <xf numFmtId="0" fontId="19" fillId="0" borderId="28" xfId="33" applyBorder="1"/>
    <xf numFmtId="0" fontId="40" fillId="0" borderId="29" xfId="33" applyFont="1" applyBorder="1" applyAlignment="1">
      <alignment horizontal="left"/>
    </xf>
    <xf numFmtId="0" fontId="19" fillId="0" borderId="29" xfId="33" applyBorder="1" applyAlignment="1">
      <alignment horizontal="left"/>
    </xf>
    <xf numFmtId="0" fontId="19" fillId="0" borderId="30" xfId="33" applyBorder="1"/>
    <xf numFmtId="0" fontId="52" fillId="0" borderId="19" xfId="216" applyFill="1" applyBorder="1" applyAlignment="1">
      <alignment horizontal="left"/>
    </xf>
    <xf numFmtId="0" fontId="47" fillId="0" borderId="0" xfId="33" applyFont="1" applyAlignment="1">
      <alignment horizontal="center" vertical="center"/>
    </xf>
    <xf numFmtId="0" fontId="47" fillId="0" borderId="15" xfId="33" applyFont="1" applyBorder="1" applyAlignment="1">
      <alignment horizontal="center" vertical="center"/>
    </xf>
    <xf numFmtId="0" fontId="49" fillId="0" borderId="0" xfId="0" applyFont="1"/>
    <xf numFmtId="0" fontId="55" fillId="35" borderId="16" xfId="33" applyFont="1" applyFill="1" applyBorder="1" applyAlignment="1">
      <alignment horizontal="center" vertical="center"/>
    </xf>
    <xf numFmtId="0" fontId="55" fillId="35" borderId="34" xfId="33" applyFont="1" applyFill="1" applyBorder="1" applyAlignment="1">
      <alignment horizontal="center" vertical="center" wrapText="1"/>
    </xf>
    <xf numFmtId="0" fontId="46" fillId="0" borderId="0" xfId="33" applyFont="1"/>
    <xf numFmtId="0" fontId="57" fillId="35" borderId="34" xfId="33" applyFont="1" applyFill="1" applyBorder="1" applyAlignment="1">
      <alignment horizontal="centerContinuous" vertical="center" wrapText="1"/>
    </xf>
    <xf numFmtId="0" fontId="57" fillId="35" borderId="18" xfId="33" applyFont="1" applyFill="1" applyBorder="1" applyAlignment="1">
      <alignment horizontal="centerContinuous" vertical="center"/>
    </xf>
    <xf numFmtId="0" fontId="23" fillId="0" borderId="32" xfId="0" applyFont="1" applyBorder="1" applyAlignment="1">
      <alignment horizontal="center" vertical="center"/>
    </xf>
    <xf numFmtId="0" fontId="58" fillId="0" borderId="27" xfId="0" applyFont="1" applyBorder="1" applyAlignment="1">
      <alignment horizontal="center" vertical="center" wrapText="1"/>
    </xf>
    <xf numFmtId="0" fontId="58" fillId="0" borderId="33" xfId="0" applyFont="1" applyBorder="1" applyAlignment="1">
      <alignment horizontal="center" vertical="center" wrapText="1"/>
    </xf>
    <xf numFmtId="4" fontId="43" fillId="0" borderId="21" xfId="33" applyNumberFormat="1" applyFont="1" applyBorder="1" applyAlignment="1">
      <alignment vertical="center" wrapText="1"/>
    </xf>
    <xf numFmtId="4" fontId="43" fillId="0" borderId="31" xfId="33" applyNumberFormat="1" applyFont="1" applyBorder="1" applyAlignment="1">
      <alignment vertical="center" wrapText="1"/>
    </xf>
    <xf numFmtId="0" fontId="23" fillId="0" borderId="37" xfId="0" applyFont="1" applyBorder="1" applyAlignment="1">
      <alignment horizontal="center" vertical="center"/>
    </xf>
    <xf numFmtId="0" fontId="58" fillId="0" borderId="38" xfId="0" applyFont="1" applyBorder="1" applyAlignment="1">
      <alignment horizontal="center" vertical="center" wrapText="1"/>
    </xf>
    <xf numFmtId="0" fontId="58" fillId="0" borderId="39" xfId="0" applyFont="1" applyBorder="1" applyAlignment="1">
      <alignment horizontal="center" vertical="center" wrapText="1"/>
    </xf>
    <xf numFmtId="4" fontId="43" fillId="0" borderId="40" xfId="33" applyNumberFormat="1" applyFont="1" applyBorder="1" applyAlignment="1">
      <alignment vertical="center" wrapText="1"/>
    </xf>
    <xf numFmtId="4" fontId="43" fillId="0" borderId="41" xfId="33" applyNumberFormat="1" applyFont="1" applyBorder="1" applyAlignment="1">
      <alignment vertical="center" wrapText="1"/>
    </xf>
    <xf numFmtId="0" fontId="19" fillId="0" borderId="47" xfId="33" applyBorder="1"/>
    <xf numFmtId="0" fontId="58" fillId="0" borderId="33" xfId="215" applyNumberFormat="1" applyFont="1" applyFill="1" applyBorder="1" applyAlignment="1">
      <alignment vertical="center" wrapText="1"/>
    </xf>
    <xf numFmtId="14" fontId="41" fillId="0" borderId="29" xfId="33" applyNumberFormat="1" applyFont="1" applyBorder="1" applyAlignment="1">
      <alignment wrapText="1"/>
    </xf>
    <xf numFmtId="14" fontId="62" fillId="0" borderId="15" xfId="216" applyNumberFormat="1" applyFont="1" applyFill="1" applyBorder="1" applyAlignment="1">
      <alignment horizontal="center" vertical="center"/>
    </xf>
    <xf numFmtId="0" fontId="58" fillId="0" borderId="33" xfId="215" applyNumberFormat="1" applyFont="1" applyFill="1" applyBorder="1" applyAlignment="1">
      <alignment horizontal="center" vertical="center" wrapText="1"/>
    </xf>
    <xf numFmtId="4" fontId="66" fillId="0" borderId="36" xfId="33" applyNumberFormat="1" applyFont="1" applyBorder="1" applyAlignment="1">
      <alignment vertical="center" wrapText="1"/>
    </xf>
    <xf numFmtId="4" fontId="43" fillId="0" borderId="51" xfId="33" applyNumberFormat="1" applyFont="1" applyBorder="1" applyAlignment="1">
      <alignment vertical="center" wrapText="1"/>
    </xf>
    <xf numFmtId="9" fontId="66" fillId="0" borderId="40" xfId="217" applyFont="1" applyBorder="1" applyAlignment="1">
      <alignment vertical="center" wrapText="1"/>
    </xf>
    <xf numFmtId="0" fontId="46" fillId="0" borderId="0" xfId="33" applyFont="1" applyAlignment="1">
      <alignment horizontal="center"/>
    </xf>
    <xf numFmtId="0" fontId="40" fillId="0" borderId="29" xfId="33" applyFont="1" applyBorder="1" applyAlignment="1">
      <alignment horizontal="center"/>
    </xf>
    <xf numFmtId="0" fontId="42" fillId="0" borderId="0" xfId="33" applyFont="1" applyAlignment="1">
      <alignment horizontal="center"/>
    </xf>
    <xf numFmtId="0" fontId="38" fillId="0" borderId="0" xfId="33" applyFont="1" applyAlignment="1">
      <alignment horizontal="center"/>
    </xf>
    <xf numFmtId="0" fontId="49" fillId="0" borderId="32" xfId="0" applyFont="1" applyBorder="1" applyAlignment="1">
      <alignment horizontal="center" vertical="center"/>
    </xf>
    <xf numFmtId="0" fontId="70" fillId="36" borderId="53" xfId="0" applyFont="1" applyFill="1" applyBorder="1" applyAlignment="1">
      <alignment horizontal="center" vertical="center" wrapText="1"/>
    </xf>
    <xf numFmtId="4" fontId="71" fillId="36" borderId="53" xfId="33" applyNumberFormat="1" applyFont="1" applyFill="1" applyBorder="1" applyAlignment="1">
      <alignment vertical="center" wrapText="1"/>
    </xf>
    <xf numFmtId="0" fontId="23" fillId="0" borderId="27" xfId="0" applyFont="1" applyBorder="1" applyAlignment="1">
      <alignment horizontal="center" vertical="center"/>
    </xf>
    <xf numFmtId="0" fontId="23" fillId="0" borderId="57" xfId="0" applyFont="1" applyBorder="1" applyAlignment="1">
      <alignment horizontal="center" vertical="center"/>
    </xf>
    <xf numFmtId="0" fontId="58" fillId="0" borderId="58" xfId="0" applyFont="1" applyBorder="1" applyAlignment="1">
      <alignment horizontal="center" vertical="center" wrapText="1"/>
    </xf>
    <xf numFmtId="0" fontId="58" fillId="0" borderId="59" xfId="0" applyFont="1" applyBorder="1" applyAlignment="1">
      <alignment horizontal="center" vertical="center" wrapText="1"/>
    </xf>
    <xf numFmtId="1" fontId="58" fillId="0" borderId="33" xfId="0" applyNumberFormat="1" applyFont="1" applyBorder="1" applyAlignment="1">
      <alignment horizontal="center" vertical="center" wrapText="1"/>
    </xf>
    <xf numFmtId="49" fontId="69" fillId="36" borderId="53" xfId="0" applyNumberFormat="1" applyFont="1" applyFill="1" applyBorder="1" applyAlignment="1">
      <alignment vertical="center" wrapText="1"/>
    </xf>
    <xf numFmtId="0" fontId="73" fillId="0" borderId="0" xfId="33" applyFont="1"/>
    <xf numFmtId="0" fontId="54" fillId="0" borderId="0" xfId="33" applyFont="1" applyFill="1" applyBorder="1" applyAlignment="1">
      <alignment vertical="center"/>
    </xf>
    <xf numFmtId="0" fontId="46" fillId="0" borderId="0" xfId="33" applyFont="1" applyFill="1" applyBorder="1" applyAlignment="1">
      <alignment vertical="center"/>
    </xf>
    <xf numFmtId="0" fontId="40" fillId="0" borderId="42" xfId="33" applyFont="1" applyBorder="1" applyAlignment="1">
      <alignment horizontal="center"/>
    </xf>
    <xf numFmtId="0" fontId="19" fillId="0" borderId="11" xfId="33" applyBorder="1"/>
    <xf numFmtId="0" fontId="54" fillId="0" borderId="11" xfId="33" applyFont="1" applyFill="1" applyBorder="1" applyAlignment="1">
      <alignment vertical="center"/>
    </xf>
    <xf numFmtId="0" fontId="46" fillId="0" borderId="11" xfId="33" applyFont="1" applyFill="1" applyBorder="1" applyAlignment="1">
      <alignment vertical="center"/>
    </xf>
    <xf numFmtId="0" fontId="19" fillId="0" borderId="46" xfId="33" applyBorder="1"/>
    <xf numFmtId="0" fontId="19" fillId="0" borderId="0" xfId="33" applyBorder="1"/>
    <xf numFmtId="0" fontId="75" fillId="0" borderId="0" xfId="33" applyFont="1" applyBorder="1"/>
    <xf numFmtId="0" fontId="76" fillId="0" borderId="0" xfId="33" applyFont="1"/>
    <xf numFmtId="0" fontId="76" fillId="0" borderId="0" xfId="33" applyFont="1" applyAlignment="1">
      <alignment horizontal="center"/>
    </xf>
    <xf numFmtId="0" fontId="74" fillId="0" borderId="0" xfId="33" applyFont="1" applyBorder="1" applyAlignment="1">
      <alignment vertical="center"/>
    </xf>
    <xf numFmtId="0" fontId="75" fillId="0" borderId="0" xfId="33" applyFont="1"/>
    <xf numFmtId="0" fontId="67" fillId="0" borderId="0" xfId="33" applyFont="1" applyBorder="1"/>
    <xf numFmtId="0" fontId="79" fillId="0" borderId="0" xfId="33" applyFont="1"/>
    <xf numFmtId="0" fontId="79" fillId="0" borderId="0" xfId="33" applyFont="1" applyAlignment="1">
      <alignment horizontal="center"/>
    </xf>
    <xf numFmtId="0" fontId="78" fillId="0" borderId="0" xfId="33" applyFont="1" applyBorder="1" applyAlignment="1">
      <alignment vertical="center"/>
    </xf>
    <xf numFmtId="0" fontId="67" fillId="0" borderId="0" xfId="33" applyFont="1"/>
    <xf numFmtId="0" fontId="61" fillId="35" borderId="33" xfId="33" applyFont="1" applyFill="1" applyBorder="1" applyAlignment="1">
      <alignment vertical="center"/>
    </xf>
    <xf numFmtId="0" fontId="40" fillId="0" borderId="0" xfId="33" applyFont="1" applyBorder="1" applyAlignment="1">
      <alignment horizontal="center"/>
    </xf>
    <xf numFmtId="4" fontId="43" fillId="0" borderId="62" xfId="33" applyNumberFormat="1" applyFont="1" applyBorder="1" applyAlignment="1">
      <alignment vertical="center" wrapText="1"/>
    </xf>
    <xf numFmtId="4" fontId="67" fillId="0" borderId="33" xfId="33" applyNumberFormat="1" applyFont="1" applyBorder="1" applyAlignment="1">
      <alignment vertical="center" wrapText="1"/>
    </xf>
    <xf numFmtId="0" fontId="73" fillId="0" borderId="0" xfId="33" applyFont="1" applyBorder="1"/>
    <xf numFmtId="0" fontId="0" fillId="0" borderId="0" xfId="0" applyAlignment="1">
      <alignment horizontal="center"/>
    </xf>
    <xf numFmtId="0" fontId="83" fillId="0" borderId="33" xfId="0" applyFont="1" applyBorder="1" applyAlignment="1">
      <alignment horizontal="center"/>
    </xf>
    <xf numFmtId="4" fontId="83" fillId="0" borderId="33" xfId="0" applyNumberFormat="1" applyFont="1" applyBorder="1" applyAlignment="1">
      <alignment horizontal="center"/>
    </xf>
    <xf numFmtId="4" fontId="83" fillId="0" borderId="33" xfId="0" applyNumberFormat="1" applyFont="1" applyBorder="1"/>
    <xf numFmtId="0" fontId="84" fillId="0" borderId="33" xfId="0" applyFont="1" applyBorder="1" applyAlignment="1">
      <alignment horizontal="center"/>
    </xf>
    <xf numFmtId="0" fontId="84" fillId="0" borderId="21" xfId="0" applyFont="1" applyBorder="1" applyAlignment="1"/>
    <xf numFmtId="0" fontId="84" fillId="0" borderId="20" xfId="0" applyFont="1" applyBorder="1" applyAlignment="1"/>
    <xf numFmtId="0" fontId="84" fillId="0" borderId="27" xfId="0" applyFont="1" applyBorder="1" applyAlignment="1"/>
    <xf numFmtId="0" fontId="0" fillId="33" borderId="0" xfId="0" applyFill="1"/>
    <xf numFmtId="0" fontId="81" fillId="33" borderId="33" xfId="0" applyFont="1" applyFill="1" applyBorder="1" applyAlignment="1">
      <alignment horizontal="center" vertical="center"/>
    </xf>
    <xf numFmtId="0" fontId="81" fillId="33" borderId="33" xfId="0" applyFont="1" applyFill="1" applyBorder="1" applyAlignment="1">
      <alignment horizontal="center"/>
    </xf>
    <xf numFmtId="0" fontId="82" fillId="33" borderId="33" xfId="0" applyFont="1" applyFill="1" applyBorder="1" applyAlignment="1">
      <alignment horizontal="right" indent="1"/>
    </xf>
    <xf numFmtId="4" fontId="81" fillId="33" borderId="33" xfId="0" applyNumberFormat="1" applyFont="1" applyFill="1" applyBorder="1" applyAlignment="1">
      <alignment horizontal="left"/>
    </xf>
    <xf numFmtId="4" fontId="82" fillId="33" borderId="33" xfId="0" applyNumberFormat="1" applyFont="1" applyFill="1" applyBorder="1" applyAlignment="1">
      <alignment horizontal="center" vertical="center"/>
    </xf>
    <xf numFmtId="4" fontId="82" fillId="33" borderId="33" xfId="0" applyNumberFormat="1" applyFont="1" applyFill="1" applyBorder="1" applyAlignment="1">
      <alignment horizontal="center"/>
    </xf>
    <xf numFmtId="168" fontId="82" fillId="33" borderId="33" xfId="0" applyNumberFormat="1" applyFont="1" applyFill="1" applyBorder="1"/>
    <xf numFmtId="4" fontId="82" fillId="33" borderId="33" xfId="0" applyNumberFormat="1" applyFont="1" applyFill="1" applyBorder="1" applyAlignment="1">
      <alignment horizontal="left"/>
    </xf>
    <xf numFmtId="0" fontId="82" fillId="33" borderId="33" xfId="0" applyFont="1" applyFill="1" applyBorder="1"/>
    <xf numFmtId="0" fontId="82" fillId="33" borderId="33" xfId="0" applyFont="1" applyFill="1" applyBorder="1" applyAlignment="1">
      <alignment horizontal="center"/>
    </xf>
    <xf numFmtId="168" fontId="81" fillId="33" borderId="33" xfId="0" applyNumberFormat="1" applyFont="1" applyFill="1" applyBorder="1" applyAlignment="1"/>
    <xf numFmtId="4" fontId="16" fillId="0" borderId="33" xfId="0" applyNumberFormat="1" applyFont="1" applyBorder="1"/>
    <xf numFmtId="168" fontId="67" fillId="0" borderId="36" xfId="33" applyNumberFormat="1" applyFont="1" applyBorder="1" applyAlignment="1">
      <alignment vertical="center" wrapText="1"/>
    </xf>
    <xf numFmtId="168" fontId="66" fillId="0" borderId="36" xfId="33" applyNumberFormat="1" applyFont="1" applyBorder="1" applyAlignment="1">
      <alignment vertical="center" wrapText="1"/>
    </xf>
    <xf numFmtId="168" fontId="43" fillId="0" borderId="51" xfId="33" applyNumberFormat="1" applyFont="1" applyBorder="1" applyAlignment="1">
      <alignment vertical="center" wrapText="1"/>
    </xf>
    <xf numFmtId="168" fontId="43" fillId="0" borderId="41" xfId="33" applyNumberFormat="1" applyFont="1" applyBorder="1" applyAlignment="1">
      <alignment vertical="center" wrapText="1"/>
    </xf>
    <xf numFmtId="168" fontId="71" fillId="36" borderId="53" xfId="33" applyNumberFormat="1" applyFont="1" applyFill="1" applyBorder="1" applyAlignment="1">
      <alignment vertical="center" wrapText="1"/>
    </xf>
    <xf numFmtId="4" fontId="81" fillId="33" borderId="33" xfId="0" applyNumberFormat="1" applyFont="1" applyFill="1" applyBorder="1" applyAlignment="1">
      <alignment horizontal="left"/>
    </xf>
    <xf numFmtId="0" fontId="77" fillId="0" borderId="33" xfId="33" applyFont="1" applyBorder="1" applyAlignment="1">
      <alignment horizontal="left" vertical="center"/>
    </xf>
    <xf numFmtId="0" fontId="0" fillId="33" borderId="0" xfId="0" applyFill="1" applyAlignment="1">
      <alignment horizontal="center"/>
    </xf>
    <xf numFmtId="0" fontId="77" fillId="0" borderId="33" xfId="33" applyFont="1" applyBorder="1" applyAlignment="1">
      <alignment horizontal="left" vertical="center"/>
    </xf>
    <xf numFmtId="0" fontId="81" fillId="33" borderId="59" xfId="0" applyFont="1" applyFill="1" applyBorder="1" applyAlignment="1">
      <alignment horizontal="center" vertical="center"/>
    </xf>
    <xf numFmtId="0" fontId="0" fillId="33" borderId="33" xfId="0" applyFill="1" applyBorder="1"/>
    <xf numFmtId="0" fontId="0" fillId="33" borderId="33" xfId="0" applyFill="1" applyBorder="1" applyAlignment="1">
      <alignment horizontal="center"/>
    </xf>
    <xf numFmtId="4" fontId="0" fillId="33" borderId="33" xfId="0" applyNumberFormat="1" applyFill="1" applyBorder="1" applyAlignment="1">
      <alignment horizontal="center"/>
    </xf>
    <xf numFmtId="14" fontId="85" fillId="0" borderId="15" xfId="33" applyNumberFormat="1" applyFont="1" applyBorder="1" applyAlignment="1">
      <alignment horizontal="center" vertical="center"/>
    </xf>
    <xf numFmtId="0" fontId="16" fillId="33" borderId="33" xfId="0" applyFont="1" applyFill="1" applyBorder="1" applyAlignment="1">
      <alignment vertical="center"/>
    </xf>
    <xf numFmtId="4" fontId="0" fillId="0" borderId="0" xfId="0" applyNumberFormat="1"/>
    <xf numFmtId="2" fontId="69" fillId="36" borderId="52" xfId="0" applyNumberFormat="1" applyFont="1" applyFill="1" applyBorder="1" applyAlignment="1">
      <alignment horizontal="center" vertical="center"/>
    </xf>
    <xf numFmtId="4" fontId="81" fillId="33" borderId="33" xfId="0" applyNumberFormat="1" applyFont="1" applyFill="1" applyBorder="1" applyAlignment="1">
      <alignment horizontal="center" vertical="center"/>
    </xf>
    <xf numFmtId="168" fontId="0" fillId="0" borderId="0" xfId="0" applyNumberFormat="1"/>
    <xf numFmtId="0" fontId="16" fillId="0" borderId="21" xfId="0" applyFont="1" applyBorder="1"/>
    <xf numFmtId="0" fontId="16" fillId="0" borderId="20" xfId="0" applyFont="1" applyBorder="1"/>
    <xf numFmtId="9" fontId="16" fillId="0" borderId="20" xfId="0" applyNumberFormat="1" applyFont="1" applyBorder="1"/>
    <xf numFmtId="4" fontId="16" fillId="0" borderId="27" xfId="0" applyNumberFormat="1" applyFont="1" applyFill="1" applyBorder="1"/>
    <xf numFmtId="0" fontId="16" fillId="0" borderId="33" xfId="0" applyFont="1" applyBorder="1" applyAlignment="1">
      <alignment horizontal="center"/>
    </xf>
    <xf numFmtId="0" fontId="16" fillId="0" borderId="33" xfId="0" applyFont="1" applyBorder="1"/>
    <xf numFmtId="0" fontId="16" fillId="0" borderId="27" xfId="0" applyFont="1" applyBorder="1"/>
    <xf numFmtId="0" fontId="87" fillId="0" borderId="0" xfId="0" applyFont="1"/>
    <xf numFmtId="168" fontId="87" fillId="0" borderId="0" xfId="0" applyNumberFormat="1" applyFont="1"/>
    <xf numFmtId="169" fontId="87" fillId="0" borderId="0" xfId="0" applyNumberFormat="1" applyFont="1"/>
    <xf numFmtId="0" fontId="77" fillId="0" borderId="33" xfId="33" applyFont="1" applyBorder="1" applyAlignment="1">
      <alignment horizontal="center" vertical="center"/>
    </xf>
    <xf numFmtId="0" fontId="77" fillId="33" borderId="33" xfId="33" applyFont="1" applyFill="1" applyBorder="1" applyAlignment="1">
      <alignment horizontal="left" vertical="center"/>
    </xf>
    <xf numFmtId="0" fontId="77" fillId="0" borderId="33" xfId="33" applyFont="1" applyBorder="1" applyAlignment="1">
      <alignment horizontal="left" vertical="center"/>
    </xf>
    <xf numFmtId="9" fontId="77" fillId="0" borderId="33" xfId="33" applyNumberFormat="1" applyFont="1" applyBorder="1" applyAlignment="1">
      <alignment horizontal="center" vertical="center"/>
    </xf>
    <xf numFmtId="0" fontId="77" fillId="0" borderId="33" xfId="33" applyFont="1" applyBorder="1" applyAlignment="1">
      <alignment horizontal="left" vertical="center" wrapText="1"/>
    </xf>
    <xf numFmtId="0" fontId="68" fillId="0" borderId="48" xfId="0" applyFont="1" applyBorder="1" applyAlignment="1">
      <alignment horizontal="right" vertical="center"/>
    </xf>
    <xf numFmtId="0" fontId="68" fillId="0" borderId="49" xfId="0" applyFont="1" applyBorder="1" applyAlignment="1">
      <alignment horizontal="right" vertical="center"/>
    </xf>
    <xf numFmtId="0" fontId="68" fillId="0" borderId="38" xfId="0" applyFont="1" applyBorder="1" applyAlignment="1">
      <alignment horizontal="right" vertical="center"/>
    </xf>
    <xf numFmtId="49" fontId="59" fillId="0" borderId="21" xfId="0" applyNumberFormat="1" applyFont="1" applyBorder="1" applyAlignment="1">
      <alignment horizontal="left" vertical="center" wrapText="1"/>
    </xf>
    <xf numFmtId="49" fontId="59" fillId="0" borderId="20" xfId="0" applyNumberFormat="1" applyFont="1" applyBorder="1" applyAlignment="1">
      <alignment horizontal="left" vertical="center" wrapText="1"/>
    </xf>
    <xf numFmtId="49" fontId="59" fillId="0" borderId="27" xfId="0" applyNumberFormat="1" applyFont="1" applyBorder="1" applyAlignment="1">
      <alignment horizontal="left" vertical="center" wrapText="1"/>
    </xf>
    <xf numFmtId="0" fontId="74" fillId="0" borderId="19" xfId="33" applyFont="1" applyBorder="1" applyAlignment="1">
      <alignment horizontal="center" vertical="center"/>
    </xf>
    <xf numFmtId="0" fontId="74" fillId="0" borderId="0" xfId="33" applyFont="1" applyBorder="1" applyAlignment="1">
      <alignment horizontal="center" vertical="center"/>
    </xf>
    <xf numFmtId="0" fontId="80" fillId="35" borderId="60" xfId="33" applyFont="1" applyFill="1" applyBorder="1" applyAlignment="1">
      <alignment horizontal="center" vertical="center"/>
    </xf>
    <xf numFmtId="0" fontId="80" fillId="35" borderId="26" xfId="33" applyFont="1" applyFill="1" applyBorder="1" applyAlignment="1">
      <alignment horizontal="center" vertical="center"/>
    </xf>
    <xf numFmtId="0" fontId="80" fillId="35" borderId="61" xfId="33" applyFont="1" applyFill="1" applyBorder="1" applyAlignment="1">
      <alignment horizontal="center" vertical="center"/>
    </xf>
    <xf numFmtId="0" fontId="48" fillId="0" borderId="19" xfId="33" applyFont="1" applyBorder="1" applyAlignment="1">
      <alignment horizontal="left" vertical="center" wrapText="1"/>
    </xf>
    <xf numFmtId="0" fontId="48" fillId="0" borderId="0" xfId="33" applyFont="1" applyAlignment="1">
      <alignment horizontal="left" vertical="center" wrapText="1"/>
    </xf>
    <xf numFmtId="0" fontId="46" fillId="0" borderId="13" xfId="33" applyFont="1" applyBorder="1" applyAlignment="1">
      <alignment horizontal="left" vertical="center" wrapText="1"/>
    </xf>
    <xf numFmtId="0" fontId="19" fillId="0" borderId="19" xfId="33" applyBorder="1" applyAlignment="1">
      <alignment horizontal="left" vertical="center"/>
    </xf>
    <xf numFmtId="0" fontId="19" fillId="0" borderId="0" xfId="33" applyAlignment="1">
      <alignment horizontal="left" vertical="center"/>
    </xf>
    <xf numFmtId="0" fontId="19" fillId="0" borderId="11" xfId="33" applyBorder="1" applyAlignment="1">
      <alignment horizontal="left" vertical="center"/>
    </xf>
    <xf numFmtId="49" fontId="59" fillId="0" borderId="53" xfId="0" applyNumberFormat="1" applyFont="1" applyBorder="1" applyAlignment="1">
      <alignment horizontal="left" vertical="center" wrapText="1"/>
    </xf>
    <xf numFmtId="49" fontId="61" fillId="34" borderId="35" xfId="0" applyNumberFormat="1" applyFont="1" applyFill="1" applyBorder="1" applyAlignment="1">
      <alignment horizontal="left" vertical="center" wrapText="1"/>
    </xf>
    <xf numFmtId="49" fontId="61" fillId="34" borderId="13" xfId="0" applyNumberFormat="1" applyFont="1" applyFill="1" applyBorder="1" applyAlignment="1">
      <alignment horizontal="left" vertical="center" wrapText="1"/>
    </xf>
    <xf numFmtId="49" fontId="61" fillId="34" borderId="14" xfId="0" applyNumberFormat="1" applyFont="1" applyFill="1" applyBorder="1" applyAlignment="1">
      <alignment horizontal="left" vertical="center" wrapText="1"/>
    </xf>
    <xf numFmtId="49" fontId="59" fillId="0" borderId="54" xfId="0" applyNumberFormat="1" applyFont="1" applyBorder="1" applyAlignment="1">
      <alignment horizontal="left" vertical="center" wrapText="1"/>
    </xf>
    <xf numFmtId="49" fontId="59" fillId="0" borderId="55" xfId="0" applyNumberFormat="1" applyFont="1" applyBorder="1" applyAlignment="1">
      <alignment horizontal="left" vertical="center" wrapText="1"/>
    </xf>
    <xf numFmtId="49" fontId="59" fillId="0" borderId="56" xfId="0" applyNumberFormat="1" applyFont="1" applyBorder="1" applyAlignment="1">
      <alignment horizontal="left" vertical="center" wrapText="1"/>
    </xf>
    <xf numFmtId="0" fontId="51" fillId="0" borderId="43" xfId="33" applyFont="1" applyBorder="1" applyAlignment="1">
      <alignment horizontal="center" vertical="center"/>
    </xf>
    <xf numFmtId="0" fontId="51" fillId="0" borderId="18" xfId="33" applyFont="1" applyBorder="1" applyAlignment="1">
      <alignment horizontal="center" vertical="center"/>
    </xf>
    <xf numFmtId="0" fontId="51" fillId="0" borderId="12" xfId="33" applyFont="1" applyBorder="1" applyAlignment="1">
      <alignment horizontal="center" vertical="center"/>
    </xf>
    <xf numFmtId="0" fontId="51" fillId="0" borderId="44" xfId="33" applyFont="1" applyBorder="1" applyAlignment="1">
      <alignment horizontal="center" vertical="center"/>
    </xf>
    <xf numFmtId="0" fontId="48" fillId="0" borderId="21" xfId="33" applyFont="1" applyBorder="1" applyAlignment="1">
      <alignment horizontal="center" vertical="center" wrapText="1"/>
    </xf>
    <xf numFmtId="0" fontId="48" fillId="0" borderId="25" xfId="33" applyFont="1" applyBorder="1" applyAlignment="1">
      <alignment horizontal="center" vertical="center" wrapText="1"/>
    </xf>
    <xf numFmtId="0" fontId="50" fillId="0" borderId="10" xfId="33" applyFont="1" applyBorder="1" applyAlignment="1">
      <alignment horizontal="left" wrapText="1"/>
    </xf>
    <xf numFmtId="0" fontId="50" fillId="0" borderId="12" xfId="33" applyFont="1" applyBorder="1" applyAlignment="1">
      <alignment horizontal="left"/>
    </xf>
    <xf numFmtId="14" fontId="43" fillId="0" borderId="45" xfId="33" applyNumberFormat="1" applyFont="1" applyBorder="1" applyAlignment="1">
      <alignment horizontal="center" vertical="center"/>
    </xf>
    <xf numFmtId="14" fontId="43" fillId="0" borderId="44" xfId="33" applyNumberFormat="1" applyFont="1" applyBorder="1" applyAlignment="1">
      <alignment horizontal="center" vertical="center"/>
    </xf>
    <xf numFmtId="49" fontId="59" fillId="0" borderId="33" xfId="0" applyNumberFormat="1" applyFont="1" applyBorder="1" applyAlignment="1">
      <alignment horizontal="left" vertical="center" wrapText="1"/>
    </xf>
    <xf numFmtId="0" fontId="56" fillId="35" borderId="34" xfId="33" applyFont="1" applyFill="1" applyBorder="1" applyAlignment="1">
      <alignment horizontal="center" vertical="center"/>
    </xf>
    <xf numFmtId="0" fontId="64" fillId="34" borderId="23" xfId="33" applyFont="1" applyFill="1" applyBorder="1" applyAlignment="1">
      <alignment horizontal="center" vertical="center"/>
    </xf>
    <xf numFmtId="0" fontId="64" fillId="34" borderId="24" xfId="33" applyFont="1" applyFill="1" applyBorder="1" applyAlignment="1">
      <alignment horizontal="center" vertical="center"/>
    </xf>
    <xf numFmtId="0" fontId="64" fillId="34" borderId="22" xfId="33" applyFont="1" applyFill="1" applyBorder="1" applyAlignment="1">
      <alignment horizontal="center" vertical="center"/>
    </xf>
    <xf numFmtId="49" fontId="69" fillId="36" borderId="63" xfId="0" applyNumberFormat="1" applyFont="1" applyFill="1" applyBorder="1" applyAlignment="1">
      <alignment horizontal="left" vertical="center" wrapText="1"/>
    </xf>
    <xf numFmtId="49" fontId="69" fillId="36" borderId="20" xfId="0" applyNumberFormat="1" applyFont="1" applyFill="1" applyBorder="1" applyAlignment="1">
      <alignment horizontal="left" vertical="center" wrapText="1"/>
    </xf>
    <xf numFmtId="49" fontId="69" fillId="36" borderId="64" xfId="0" applyNumberFormat="1" applyFont="1" applyFill="1" applyBorder="1" applyAlignment="1">
      <alignment horizontal="left" vertical="center" wrapText="1"/>
    </xf>
    <xf numFmtId="0" fontId="39" fillId="0" borderId="16" xfId="33" applyFont="1" applyBorder="1" applyAlignment="1">
      <alignment horizontal="center"/>
    </xf>
    <xf numFmtId="0" fontId="39" fillId="0" borderId="17" xfId="33" applyFont="1" applyBorder="1" applyAlignment="1">
      <alignment horizontal="center"/>
    </xf>
    <xf numFmtId="0" fontId="39" fillId="0" borderId="42" xfId="33" applyFont="1" applyBorder="1" applyAlignment="1">
      <alignment horizontal="center"/>
    </xf>
    <xf numFmtId="0" fontId="39" fillId="0" borderId="19" xfId="33" applyFont="1" applyBorder="1" applyAlignment="1">
      <alignment horizontal="center"/>
    </xf>
    <xf numFmtId="0" fontId="39" fillId="0" borderId="0" xfId="33" applyFont="1" applyAlignment="1">
      <alignment horizontal="center"/>
    </xf>
    <xf numFmtId="0" fontId="39" fillId="0" borderId="11" xfId="33" applyFont="1" applyBorder="1" applyAlignment="1">
      <alignment horizontal="center"/>
    </xf>
    <xf numFmtId="0" fontId="53" fillId="0" borderId="43" xfId="33" applyFont="1" applyBorder="1" applyAlignment="1">
      <alignment horizontal="center" vertical="center" wrapText="1"/>
    </xf>
    <xf numFmtId="0" fontId="53" fillId="0" borderId="17" xfId="33" applyFont="1" applyBorder="1" applyAlignment="1">
      <alignment horizontal="center" vertical="center" wrapText="1"/>
    </xf>
    <xf numFmtId="0" fontId="53" fillId="0" borderId="42" xfId="33" applyFont="1" applyBorder="1" applyAlignment="1">
      <alignment horizontal="center" vertical="center" wrapText="1"/>
    </xf>
    <xf numFmtId="0" fontId="53" fillId="0" borderId="50" xfId="33" applyFont="1" applyBorder="1" applyAlignment="1">
      <alignment horizontal="center" vertical="center" wrapText="1"/>
    </xf>
    <xf numFmtId="0" fontId="53" fillId="0" borderId="0" xfId="33" applyFont="1" applyAlignment="1">
      <alignment horizontal="center" vertical="center" wrapText="1"/>
    </xf>
    <xf numFmtId="0" fontId="53" fillId="0" borderId="11" xfId="33" applyFont="1" applyBorder="1" applyAlignment="1">
      <alignment horizontal="center" vertical="center" wrapText="1"/>
    </xf>
    <xf numFmtId="0" fontId="53" fillId="0" borderId="47" xfId="33" applyFont="1" applyBorder="1" applyAlignment="1">
      <alignment horizontal="center" vertical="center" wrapText="1"/>
    </xf>
    <xf numFmtId="0" fontId="53" fillId="0" borderId="29" xfId="33" applyFont="1" applyBorder="1" applyAlignment="1">
      <alignment horizontal="center" vertical="center" wrapText="1"/>
    </xf>
    <xf numFmtId="0" fontId="53" fillId="0" borderId="46" xfId="33" applyFont="1" applyBorder="1" applyAlignment="1">
      <alignment horizontal="center" vertical="center" wrapText="1"/>
    </xf>
    <xf numFmtId="0" fontId="19" fillId="0" borderId="28" xfId="33" applyBorder="1" applyAlignment="1">
      <alignment horizontal="left" vertical="center"/>
    </xf>
    <xf numFmtId="0" fontId="19" fillId="0" borderId="29" xfId="33" applyBorder="1" applyAlignment="1">
      <alignment horizontal="left" vertical="center"/>
    </xf>
    <xf numFmtId="0" fontId="19" fillId="0" borderId="46" xfId="33" applyBorder="1" applyAlignment="1">
      <alignment horizontal="left" vertical="center"/>
    </xf>
    <xf numFmtId="0" fontId="60" fillId="0" borderId="19" xfId="33" applyFont="1" applyBorder="1" applyAlignment="1">
      <alignment horizontal="left"/>
    </xf>
    <xf numFmtId="0" fontId="60" fillId="0" borderId="0" xfId="33" applyFont="1" applyAlignment="1">
      <alignment horizontal="left"/>
    </xf>
    <xf numFmtId="49" fontId="63" fillId="34" borderId="35" xfId="0" applyNumberFormat="1" applyFont="1" applyFill="1" applyBorder="1" applyAlignment="1">
      <alignment horizontal="left" vertical="center" wrapText="1"/>
    </xf>
    <xf numFmtId="49" fontId="63" fillId="34" borderId="13" xfId="0" applyNumberFormat="1" applyFont="1" applyFill="1" applyBorder="1" applyAlignment="1">
      <alignment horizontal="left" vertical="center" wrapText="1"/>
    </xf>
    <xf numFmtId="49" fontId="63" fillId="34" borderId="14" xfId="0" applyNumberFormat="1" applyFont="1" applyFill="1" applyBorder="1" applyAlignment="1">
      <alignment horizontal="left" vertical="center" wrapText="1"/>
    </xf>
    <xf numFmtId="49" fontId="59" fillId="0" borderId="40" xfId="0" applyNumberFormat="1" applyFont="1" applyBorder="1" applyAlignment="1">
      <alignment horizontal="left" vertical="center" wrapText="1"/>
    </xf>
    <xf numFmtId="49" fontId="59" fillId="0" borderId="49" xfId="0" applyNumberFormat="1" applyFont="1" applyBorder="1" applyAlignment="1">
      <alignment horizontal="left" vertical="center" wrapText="1"/>
    </xf>
    <xf numFmtId="49" fontId="59" fillId="0" borderId="38" xfId="0" applyNumberFormat="1" applyFont="1" applyBorder="1" applyAlignment="1">
      <alignment horizontal="left" vertical="center" wrapText="1"/>
    </xf>
    <xf numFmtId="49" fontId="69" fillId="36" borderId="65" xfId="0" applyNumberFormat="1" applyFont="1" applyFill="1" applyBorder="1" applyAlignment="1">
      <alignment horizontal="left" vertical="center" wrapText="1"/>
    </xf>
    <xf numFmtId="49" fontId="69" fillId="36" borderId="66" xfId="0" applyNumberFormat="1" applyFont="1" applyFill="1" applyBorder="1" applyAlignment="1">
      <alignment horizontal="left" vertical="center" wrapText="1"/>
    </xf>
    <xf numFmtId="49" fontId="69" fillId="36" borderId="67" xfId="0" applyNumberFormat="1" applyFont="1" applyFill="1" applyBorder="1" applyAlignment="1">
      <alignment horizontal="left" vertical="center" wrapText="1"/>
    </xf>
    <xf numFmtId="0" fontId="23" fillId="0" borderId="48" xfId="0" applyFont="1" applyBorder="1" applyAlignment="1">
      <alignment horizontal="left" vertical="center"/>
    </xf>
    <xf numFmtId="0" fontId="23" fillId="0" borderId="49" xfId="0" applyFont="1" applyBorder="1" applyAlignment="1">
      <alignment horizontal="left" vertical="center"/>
    </xf>
    <xf numFmtId="0" fontId="23" fillId="0" borderId="38" xfId="0" applyFont="1" applyBorder="1" applyAlignment="1">
      <alignment horizontal="left" vertical="center"/>
    </xf>
    <xf numFmtId="0" fontId="72" fillId="0" borderId="0" xfId="33" applyFont="1" applyAlignment="1">
      <alignment vertical="center"/>
    </xf>
    <xf numFmtId="4" fontId="81" fillId="33" borderId="33" xfId="0" applyNumberFormat="1" applyFont="1" applyFill="1" applyBorder="1" applyAlignment="1">
      <alignment horizontal="left"/>
    </xf>
    <xf numFmtId="0" fontId="83" fillId="0" borderId="21" xfId="0" applyFont="1" applyBorder="1" applyAlignment="1">
      <alignment horizontal="left"/>
    </xf>
    <xf numFmtId="0" fontId="83" fillId="0" borderId="20" xfId="0" applyFont="1" applyBorder="1" applyAlignment="1">
      <alignment horizontal="left"/>
    </xf>
    <xf numFmtId="0" fontId="83" fillId="0" borderId="27" xfId="0" applyFont="1" applyBorder="1" applyAlignment="1">
      <alignment horizontal="left"/>
    </xf>
    <xf numFmtId="0" fontId="16" fillId="0" borderId="21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6" fillId="0" borderId="27" xfId="0" applyFont="1" applyBorder="1" applyAlignment="1">
      <alignment horizontal="center"/>
    </xf>
    <xf numFmtId="0" fontId="84" fillId="0" borderId="21" xfId="0" applyFont="1" applyBorder="1" applyAlignment="1">
      <alignment horizontal="center"/>
    </xf>
    <xf numFmtId="0" fontId="84" fillId="0" borderId="20" xfId="0" applyFont="1" applyBorder="1" applyAlignment="1">
      <alignment horizontal="center"/>
    </xf>
    <xf numFmtId="0" fontId="84" fillId="0" borderId="27" xfId="0" applyFont="1" applyBorder="1" applyAlignment="1">
      <alignment horizontal="center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6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44820</xdr:colOff>
      <xdr:row>0</xdr:row>
      <xdr:rowOff>57934</xdr:rowOff>
    </xdr:from>
    <xdr:to>
      <xdr:col>3</xdr:col>
      <xdr:colOff>228600</xdr:colOff>
      <xdr:row>3</xdr:row>
      <xdr:rowOff>143995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6891C3-475F-4507-90C2-6364A99F5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0" y="57934"/>
          <a:ext cx="2342033" cy="1240267"/>
        </a:xfrm>
        <a:prstGeom prst="rect">
          <a:avLst/>
        </a:prstGeom>
      </xdr:spPr>
    </xdr:pic>
    <xdr:clientData/>
  </xdr:twoCellAnchor>
  <xdr:twoCellAnchor editAs="oneCell">
    <xdr:from>
      <xdr:col>11</xdr:col>
      <xdr:colOff>234460</xdr:colOff>
      <xdr:row>44</xdr:row>
      <xdr:rowOff>14654</xdr:rowOff>
    </xdr:from>
    <xdr:to>
      <xdr:col>12</xdr:col>
      <xdr:colOff>1770284</xdr:colOff>
      <xdr:row>50</xdr:row>
      <xdr:rowOff>117767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280C9E4-EBB0-48AA-907E-CCD3784EBA01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8691" y="14785731"/>
          <a:ext cx="2693478" cy="16857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89647</xdr:colOff>
      <xdr:row>0</xdr:row>
      <xdr:rowOff>80346</xdr:rowOff>
    </xdr:from>
    <xdr:to>
      <xdr:col>3</xdr:col>
      <xdr:colOff>136712</xdr:colOff>
      <xdr:row>3</xdr:row>
      <xdr:rowOff>156882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EBAADF-EB43-44C0-AA3E-17F3D2C3C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47" y="80346"/>
          <a:ext cx="2207559" cy="1241948"/>
        </a:xfrm>
        <a:prstGeom prst="rect">
          <a:avLst/>
        </a:prstGeom>
      </xdr:spPr>
    </xdr:pic>
    <xdr:clientData/>
  </xdr:twoCellAnchor>
  <xdr:twoCellAnchor editAs="oneCell">
    <xdr:from>
      <xdr:col>11</xdr:col>
      <xdr:colOff>865909</xdr:colOff>
      <xdr:row>43</xdr:row>
      <xdr:rowOff>230909</xdr:rowOff>
    </xdr:from>
    <xdr:to>
      <xdr:col>13</xdr:col>
      <xdr:colOff>254500</xdr:colOff>
      <xdr:row>50</xdr:row>
      <xdr:rowOff>26069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261582C-AF1B-43BA-8D41-325FF6C57E3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43409" y="14547273"/>
          <a:ext cx="2693478" cy="168572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  <sheetName val="REG_REVIS_1"/>
      <sheetName val="ANALISIS_1"/>
      <sheetName val="Pump_Calcs"/>
      <sheetName val="DATOS_DE_CAMPO"/>
      <sheetName val="Programa_Producción"/>
      <sheetName val="REG_REVIS_2"/>
      <sheetName val="ANALISIS_2"/>
      <sheetName val="Pump_Calcs1"/>
      <sheetName val="DATOS_DE_CAMPO1"/>
      <sheetName val="Programa_Producción1"/>
      <sheetName val="REG_REVIS_4"/>
      <sheetName val="ANALISIS_4"/>
      <sheetName val="Pump_Calcs3"/>
      <sheetName val="DATOS_DE_CAMPO3"/>
      <sheetName val="Programa_Producción3"/>
      <sheetName val="REG_REVIS_3"/>
      <sheetName val="ANALISIS_3"/>
      <sheetName val="Pump_Calcs2"/>
      <sheetName val="DATOS_DE_CAMPO2"/>
      <sheetName val="Programa_Producción2"/>
      <sheetName val="REG_REVIS_5"/>
      <sheetName val="ANALISIS_5"/>
      <sheetName val="Pump_Calcs4"/>
      <sheetName val="DATOS_DE_CAMPO4"/>
      <sheetName val="Programa_Producción4"/>
      <sheetName val="取纏"/>
      <sheetName val="想定価格"/>
      <sheetName val="Data"/>
      <sheetName val="NEWDRAW"/>
      <sheetName val="DATA LISTS"/>
      <sheetName val="DATA_REFERENCE"/>
      <sheetName val="UnitWght"/>
      <sheetName val="Restraint Summary Extended - Mu"/>
      <sheetName val="Budget Weight Instructions A"/>
      <sheetName val="ENE97"/>
      <sheetName val="Planilla.LPC"/>
      <sheetName val="civ_roma"/>
      <sheetName val="Param"/>
      <sheetName val="Conting"/>
      <sheetName val="LaborFlow"/>
      <sheetName val="datos"/>
      <sheetName val="GENERAL"/>
      <sheetName val="Sheet11(2)"/>
      <sheetName val="Basedatos"/>
      <sheetName val="Calculo cables"/>
      <sheetName val="BASE DE DATOS"/>
      <sheetName val="대비표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1CC14-7043-4634-9234-44E8D13A8031}">
  <sheetPr>
    <pageSetUpPr fitToPage="1"/>
  </sheetPr>
  <dimension ref="A1:U56"/>
  <sheetViews>
    <sheetView showGridLines="0" tabSelected="1" zoomScale="65" zoomScaleNormal="85" workbookViewId="0">
      <selection sqref="A1:E4"/>
    </sheetView>
  </sheetViews>
  <sheetFormatPr baseColWidth="10" defaultColWidth="11.44140625" defaultRowHeight="14.4"/>
  <cols>
    <col min="1" max="1" width="11.88671875" style="1" customWidth="1"/>
    <col min="2" max="3" width="10" style="1" customWidth="1"/>
    <col min="4" max="4" width="14.33203125" style="1" customWidth="1"/>
    <col min="5" max="5" width="11.44140625" style="47" hidden="1" customWidth="1"/>
    <col min="6" max="6" width="22.44140625" style="1" customWidth="1"/>
    <col min="7" max="7" width="17.5546875" style="1" customWidth="1"/>
    <col min="8" max="8" width="23.109375" style="1" customWidth="1"/>
    <col min="9" max="9" width="22" style="1" customWidth="1"/>
    <col min="10" max="10" width="11.6640625" style="1" customWidth="1"/>
    <col min="11" max="11" width="13" style="1" customWidth="1"/>
    <col min="12" max="12" width="17.33203125" style="1" customWidth="1"/>
    <col min="13" max="13" width="26.6640625" style="1" bestFit="1" customWidth="1"/>
    <col min="18" max="18" width="25.5546875" bestFit="1" customWidth="1"/>
  </cols>
  <sheetData>
    <row r="1" spans="1:13" ht="38.25" customHeight="1">
      <c r="A1" s="178"/>
      <c r="B1" s="179"/>
      <c r="C1" s="179"/>
      <c r="D1" s="179"/>
      <c r="E1" s="180"/>
      <c r="F1" s="184" t="s">
        <v>162</v>
      </c>
      <c r="G1" s="185"/>
      <c r="H1" s="185"/>
      <c r="I1" s="185"/>
      <c r="J1" s="185"/>
      <c r="K1" s="186"/>
      <c r="L1" s="160"/>
      <c r="M1" s="161"/>
    </row>
    <row r="2" spans="1:13" ht="38.25" customHeight="1">
      <c r="A2" s="181"/>
      <c r="B2" s="182"/>
      <c r="C2" s="182"/>
      <c r="D2" s="182"/>
      <c r="E2" s="183"/>
      <c r="F2" s="187"/>
      <c r="G2" s="188"/>
      <c r="H2" s="188"/>
      <c r="I2" s="188"/>
      <c r="J2" s="188"/>
      <c r="K2" s="189"/>
      <c r="L2" s="162"/>
      <c r="M2" s="163"/>
    </row>
    <row r="3" spans="1:13">
      <c r="A3" s="181"/>
      <c r="B3" s="182"/>
      <c r="C3" s="182"/>
      <c r="D3" s="182"/>
      <c r="E3" s="183"/>
      <c r="F3" s="187"/>
      <c r="G3" s="188"/>
      <c r="H3" s="188"/>
      <c r="I3" s="188"/>
      <c r="J3" s="188"/>
      <c r="K3" s="189"/>
      <c r="L3" s="164" t="s">
        <v>0</v>
      </c>
      <c r="M3" s="165"/>
    </row>
    <row r="4" spans="1:13">
      <c r="A4" s="181"/>
      <c r="B4" s="182"/>
      <c r="C4" s="182"/>
      <c r="D4" s="182"/>
      <c r="E4" s="183"/>
      <c r="F4" s="187"/>
      <c r="G4" s="188"/>
      <c r="H4" s="188"/>
      <c r="I4" s="188"/>
      <c r="J4" s="188"/>
      <c r="K4" s="189"/>
      <c r="L4" s="166" t="s">
        <v>1</v>
      </c>
      <c r="M4" s="168" t="s">
        <v>208</v>
      </c>
    </row>
    <row r="5" spans="1:13">
      <c r="A5" s="150" t="s">
        <v>2</v>
      </c>
      <c r="B5" s="151"/>
      <c r="C5" s="151"/>
      <c r="D5" s="151"/>
      <c r="E5" s="152"/>
      <c r="F5" s="187"/>
      <c r="G5" s="188"/>
      <c r="H5" s="188"/>
      <c r="I5" s="188"/>
      <c r="J5" s="188"/>
      <c r="K5" s="189"/>
      <c r="L5" s="167"/>
      <c r="M5" s="169"/>
    </row>
    <row r="6" spans="1:13" ht="15" thickBot="1">
      <c r="A6" s="193" t="s">
        <v>3</v>
      </c>
      <c r="B6" s="194"/>
      <c r="C6" s="194"/>
      <c r="D6" s="194"/>
      <c r="E6" s="195"/>
      <c r="F6" s="190"/>
      <c r="G6" s="191"/>
      <c r="H6" s="191"/>
      <c r="I6" s="191"/>
      <c r="J6" s="191"/>
      <c r="K6" s="192"/>
      <c r="L6" s="36"/>
      <c r="M6" s="16"/>
    </row>
    <row r="7" spans="1:13">
      <c r="A7" s="196" t="s">
        <v>4</v>
      </c>
      <c r="B7" s="197"/>
      <c r="C7" s="197"/>
      <c r="D7" s="197"/>
      <c r="E7" s="44"/>
      <c r="F7" s="23"/>
      <c r="G7" s="23"/>
      <c r="H7" s="23"/>
      <c r="I7" s="23"/>
      <c r="J7" s="23"/>
      <c r="K7" s="23"/>
      <c r="L7" s="7"/>
      <c r="M7" s="8"/>
    </row>
    <row r="8" spans="1:13">
      <c r="A8" s="147" t="s">
        <v>5</v>
      </c>
      <c r="B8" s="148"/>
      <c r="C8" s="148"/>
      <c r="D8" s="148"/>
      <c r="E8" s="149" t="s">
        <v>52</v>
      </c>
      <c r="F8" s="149"/>
      <c r="G8" s="149"/>
      <c r="H8" s="149"/>
      <c r="I8" s="149"/>
      <c r="J8" s="149"/>
      <c r="K8" s="149"/>
      <c r="L8" s="18"/>
      <c r="M8" s="19"/>
    </row>
    <row r="9" spans="1:13">
      <c r="A9" s="147" t="s">
        <v>6</v>
      </c>
      <c r="B9" s="148"/>
      <c r="C9" s="148"/>
      <c r="D9" s="148"/>
      <c r="E9" s="149" t="s">
        <v>153</v>
      </c>
      <c r="F9" s="149"/>
      <c r="G9" s="149"/>
      <c r="H9" s="149"/>
      <c r="I9" s="149"/>
      <c r="J9" s="149"/>
      <c r="K9" s="149"/>
      <c r="L9" s="18"/>
      <c r="M9" s="19"/>
    </row>
    <row r="10" spans="1:13">
      <c r="A10" s="147" t="s">
        <v>7</v>
      </c>
      <c r="B10" s="148"/>
      <c r="C10" s="148"/>
      <c r="D10" s="148"/>
      <c r="E10" s="149">
        <v>978548699</v>
      </c>
      <c r="F10" s="149"/>
      <c r="G10" s="149"/>
      <c r="H10" s="149"/>
      <c r="I10" s="149"/>
      <c r="J10" s="149"/>
      <c r="K10" s="149"/>
      <c r="L10" s="18"/>
      <c r="M10" s="19"/>
    </row>
    <row r="11" spans="1:13">
      <c r="A11" s="147" t="s">
        <v>8</v>
      </c>
      <c r="B11" s="148"/>
      <c r="C11" s="148"/>
      <c r="D11" s="148"/>
      <c r="E11" s="149" t="s">
        <v>53</v>
      </c>
      <c r="F11" s="149"/>
      <c r="G11" s="149"/>
      <c r="H11" s="149"/>
      <c r="I11" s="149"/>
      <c r="J11" s="149"/>
      <c r="K11" s="149"/>
      <c r="L11" s="18"/>
      <c r="M11" s="19"/>
    </row>
    <row r="12" spans="1:13" ht="31.5" customHeight="1" thickBot="1">
      <c r="A12" s="17"/>
      <c r="B12" s="4"/>
      <c r="C12" s="4"/>
      <c r="D12" s="4"/>
      <c r="E12" s="3"/>
      <c r="F12" s="4"/>
      <c r="G12" s="4"/>
      <c r="H12" s="4"/>
      <c r="I12" s="4"/>
      <c r="J12" s="4"/>
      <c r="K12" s="38"/>
      <c r="L12" s="38" t="s">
        <v>9</v>
      </c>
      <c r="M12" s="115">
        <v>45488</v>
      </c>
    </row>
    <row r="13" spans="1:13" ht="42.6" thickBot="1">
      <c r="A13" s="21" t="s">
        <v>10</v>
      </c>
      <c r="B13" s="22" t="s">
        <v>11</v>
      </c>
      <c r="C13" s="22" t="s">
        <v>191</v>
      </c>
      <c r="D13" s="22" t="s">
        <v>12</v>
      </c>
      <c r="E13" s="22"/>
      <c r="F13" s="171" t="s">
        <v>13</v>
      </c>
      <c r="G13" s="171"/>
      <c r="H13" s="171"/>
      <c r="I13" s="171"/>
      <c r="J13" s="171"/>
      <c r="K13" s="171"/>
      <c r="L13" s="24" t="s">
        <v>200</v>
      </c>
      <c r="M13" s="25" t="s">
        <v>201</v>
      </c>
    </row>
    <row r="14" spans="1:13" ht="31.5" customHeight="1">
      <c r="A14" s="172" t="s">
        <v>28</v>
      </c>
      <c r="B14" s="173"/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4"/>
    </row>
    <row r="15" spans="1:13" ht="30" customHeight="1">
      <c r="A15" s="118">
        <v>1</v>
      </c>
      <c r="B15" s="49"/>
      <c r="C15" s="49"/>
      <c r="D15" s="175" t="s">
        <v>29</v>
      </c>
      <c r="E15" s="176"/>
      <c r="F15" s="176"/>
      <c r="G15" s="176"/>
      <c r="H15" s="176"/>
      <c r="I15" s="176"/>
      <c r="J15" s="176"/>
      <c r="K15" s="177"/>
      <c r="L15" s="56"/>
      <c r="M15" s="106">
        <f>SUM(M16:M19)</f>
        <v>1189248</v>
      </c>
    </row>
    <row r="16" spans="1:13" ht="30" customHeight="1">
      <c r="A16" s="26">
        <v>1.01</v>
      </c>
      <c r="B16" s="26" t="s">
        <v>30</v>
      </c>
      <c r="C16" s="51">
        <v>12</v>
      </c>
      <c r="D16" s="28">
        <v>2</v>
      </c>
      <c r="E16" s="37"/>
      <c r="F16" s="170" t="s">
        <v>51</v>
      </c>
      <c r="G16" s="170"/>
      <c r="H16" s="170"/>
      <c r="I16" s="170"/>
      <c r="J16" s="170"/>
      <c r="K16" s="170"/>
      <c r="L16" s="29">
        <f>(4500*1.52)</f>
        <v>6840</v>
      </c>
      <c r="M16" s="30">
        <f>+C16*D16*L16</f>
        <v>164160</v>
      </c>
    </row>
    <row r="17" spans="1:21" ht="30" customHeight="1">
      <c r="A17" s="26">
        <v>1.02</v>
      </c>
      <c r="B17" s="27" t="s">
        <v>30</v>
      </c>
      <c r="C17" s="27">
        <v>12</v>
      </c>
      <c r="D17" s="28">
        <v>6</v>
      </c>
      <c r="E17" s="37"/>
      <c r="F17" s="139" t="s">
        <v>192</v>
      </c>
      <c r="G17" s="140"/>
      <c r="H17" s="140"/>
      <c r="I17" s="140"/>
      <c r="J17" s="140"/>
      <c r="K17" s="141"/>
      <c r="L17" s="29">
        <f>(3500*1.52)</f>
        <v>5320</v>
      </c>
      <c r="M17" s="30">
        <f>+C17*D17*L17</f>
        <v>383040</v>
      </c>
    </row>
    <row r="18" spans="1:21" ht="30" customHeight="1">
      <c r="A18" s="26">
        <v>1.03</v>
      </c>
      <c r="B18" s="27" t="s">
        <v>30</v>
      </c>
      <c r="C18" s="27">
        <v>12</v>
      </c>
      <c r="D18" s="28">
        <v>2</v>
      </c>
      <c r="E18" s="37"/>
      <c r="F18" s="139" t="s">
        <v>193</v>
      </c>
      <c r="G18" s="140"/>
      <c r="H18" s="140"/>
      <c r="I18" s="140"/>
      <c r="J18" s="140"/>
      <c r="K18" s="141"/>
      <c r="L18" s="29">
        <f>(3200*1.52)</f>
        <v>4864</v>
      </c>
      <c r="M18" s="30">
        <f>+C18*D18*L18</f>
        <v>116736</v>
      </c>
    </row>
    <row r="19" spans="1:21" ht="30" customHeight="1">
      <c r="A19" s="26">
        <v>1.04</v>
      </c>
      <c r="B19" s="27" t="s">
        <v>30</v>
      </c>
      <c r="C19" s="27">
        <v>12</v>
      </c>
      <c r="D19" s="28">
        <v>9</v>
      </c>
      <c r="E19" s="37"/>
      <c r="F19" s="139" t="s">
        <v>194</v>
      </c>
      <c r="G19" s="140"/>
      <c r="H19" s="140"/>
      <c r="I19" s="140"/>
      <c r="J19" s="140"/>
      <c r="K19" s="141"/>
      <c r="L19" s="29">
        <f>(3200*1.52)</f>
        <v>4864</v>
      </c>
      <c r="M19" s="30">
        <f>+C19*D19*L19</f>
        <v>525312</v>
      </c>
    </row>
    <row r="20" spans="1:21" ht="30" customHeight="1">
      <c r="A20" s="118">
        <v>2</v>
      </c>
      <c r="B20" s="49"/>
      <c r="C20" s="49"/>
      <c r="D20" s="175" t="s">
        <v>31</v>
      </c>
      <c r="E20" s="176"/>
      <c r="F20" s="176"/>
      <c r="G20" s="176"/>
      <c r="H20" s="176"/>
      <c r="I20" s="176"/>
      <c r="J20" s="176"/>
      <c r="K20" s="177"/>
      <c r="L20" s="50"/>
      <c r="M20" s="106">
        <f>SUM(M21:M25)</f>
        <v>212704</v>
      </c>
    </row>
    <row r="21" spans="1:21" ht="30" customHeight="1">
      <c r="A21" s="26">
        <v>2.0099999999999998</v>
      </c>
      <c r="B21" s="27" t="s">
        <v>32</v>
      </c>
      <c r="C21" s="27">
        <v>1</v>
      </c>
      <c r="D21" s="28">
        <v>1</v>
      </c>
      <c r="E21" s="40"/>
      <c r="F21" s="139" t="s">
        <v>195</v>
      </c>
      <c r="G21" s="140"/>
      <c r="H21" s="140"/>
      <c r="I21" s="140"/>
      <c r="J21" s="140"/>
      <c r="K21" s="141"/>
      <c r="L21" s="29">
        <f>+'DESAGREGADO RECURSOS Y EQUIPOS'!H5</f>
        <v>37660</v>
      </c>
      <c r="M21" s="30">
        <f>+C21*D21*L21</f>
        <v>37660</v>
      </c>
    </row>
    <row r="22" spans="1:21" ht="30" customHeight="1">
      <c r="A22" s="26">
        <v>2.02</v>
      </c>
      <c r="B22" s="27" t="s">
        <v>32</v>
      </c>
      <c r="C22" s="27">
        <v>1</v>
      </c>
      <c r="D22" s="28">
        <v>1</v>
      </c>
      <c r="E22" s="40"/>
      <c r="F22" s="139" t="s">
        <v>33</v>
      </c>
      <c r="G22" s="140"/>
      <c r="H22" s="140"/>
      <c r="I22" s="140"/>
      <c r="J22" s="140"/>
      <c r="K22" s="141"/>
      <c r="L22" s="29">
        <f>+'DESAGREGADO RECURSOS Y EQUIPOS'!H20</f>
        <v>21060</v>
      </c>
      <c r="M22" s="30">
        <f>+C22*D22*L22</f>
        <v>21060</v>
      </c>
    </row>
    <row r="23" spans="1:21" ht="30" customHeight="1">
      <c r="A23" s="26">
        <v>2.0299999999999998</v>
      </c>
      <c r="B23" s="27" t="s">
        <v>30</v>
      </c>
      <c r="C23" s="27">
        <v>12</v>
      </c>
      <c r="D23" s="55">
        <v>1</v>
      </c>
      <c r="E23" s="40"/>
      <c r="F23" s="139" t="s">
        <v>196</v>
      </c>
      <c r="G23" s="140"/>
      <c r="H23" s="140"/>
      <c r="I23" s="140"/>
      <c r="J23" s="140"/>
      <c r="K23" s="141"/>
      <c r="L23" s="29">
        <f>+'DESAGREGADO RECURSOS Y EQUIPOS'!G25</f>
        <v>7500</v>
      </c>
      <c r="M23" s="30">
        <f>+C23*D23*L23</f>
        <v>90000</v>
      </c>
    </row>
    <row r="24" spans="1:21" ht="30" customHeight="1">
      <c r="A24" s="26">
        <v>2.04</v>
      </c>
      <c r="B24" s="27" t="s">
        <v>32</v>
      </c>
      <c r="C24" s="27">
        <v>1</v>
      </c>
      <c r="D24" s="28">
        <v>1</v>
      </c>
      <c r="E24" s="40"/>
      <c r="F24" s="139" t="s">
        <v>34</v>
      </c>
      <c r="G24" s="140"/>
      <c r="H24" s="140"/>
      <c r="I24" s="140"/>
      <c r="J24" s="140"/>
      <c r="K24" s="141"/>
      <c r="L24" s="29">
        <f>+'DESAGREGADO RECURSOS Y EQUIPOS'!H26</f>
        <v>47074</v>
      </c>
      <c r="M24" s="30">
        <f>+C24*D24*L24</f>
        <v>47074</v>
      </c>
    </row>
    <row r="25" spans="1:21" ht="30" customHeight="1">
      <c r="A25" s="26">
        <v>2.0499999999999998</v>
      </c>
      <c r="B25" s="27" t="s">
        <v>32</v>
      </c>
      <c r="C25" s="27">
        <v>1</v>
      </c>
      <c r="D25" s="28">
        <v>1</v>
      </c>
      <c r="E25" s="40"/>
      <c r="F25" s="139" t="s">
        <v>35</v>
      </c>
      <c r="G25" s="140"/>
      <c r="H25" s="140"/>
      <c r="I25" s="140"/>
      <c r="J25" s="140"/>
      <c r="K25" s="141"/>
      <c r="L25" s="29">
        <f>+'DESAGREGADO RECURSOS Y EQUIPOS'!H41</f>
        <v>16910</v>
      </c>
      <c r="M25" s="30">
        <f>+C25*D25*L25</f>
        <v>16910</v>
      </c>
    </row>
    <row r="26" spans="1:21" ht="30" customHeight="1">
      <c r="A26" s="118">
        <v>3</v>
      </c>
      <c r="B26" s="49"/>
      <c r="C26" s="49"/>
      <c r="D26" s="175" t="s">
        <v>36</v>
      </c>
      <c r="E26" s="176"/>
      <c r="F26" s="176"/>
      <c r="G26" s="176"/>
      <c r="H26" s="176"/>
      <c r="I26" s="176"/>
      <c r="J26" s="176"/>
      <c r="K26" s="177"/>
      <c r="L26" s="50"/>
      <c r="M26" s="106">
        <f>SUM(M27)</f>
        <v>162000</v>
      </c>
    </row>
    <row r="27" spans="1:21" ht="30" customHeight="1">
      <c r="A27" s="26">
        <v>3.01</v>
      </c>
      <c r="B27" s="27" t="s">
        <v>32</v>
      </c>
      <c r="C27" s="27">
        <v>1</v>
      </c>
      <c r="D27" s="28">
        <v>1</v>
      </c>
      <c r="E27" s="40"/>
      <c r="F27" s="139" t="s">
        <v>37</v>
      </c>
      <c r="G27" s="140"/>
      <c r="H27" s="140"/>
      <c r="I27" s="140"/>
      <c r="J27" s="140"/>
      <c r="K27" s="141"/>
      <c r="L27" s="29">
        <v>162000</v>
      </c>
      <c r="M27" s="30">
        <f>+C27*D27*L27</f>
        <v>162000</v>
      </c>
    </row>
    <row r="28" spans="1:21" ht="30" customHeight="1">
      <c r="A28" s="118">
        <v>4</v>
      </c>
      <c r="B28" s="49"/>
      <c r="C28" s="49"/>
      <c r="D28" s="204" t="s">
        <v>38</v>
      </c>
      <c r="E28" s="205"/>
      <c r="F28" s="205"/>
      <c r="G28" s="205"/>
      <c r="H28" s="205"/>
      <c r="I28" s="205"/>
      <c r="J28" s="205"/>
      <c r="K28" s="206"/>
      <c r="L28" s="50"/>
      <c r="M28" s="106">
        <f>SUM(M29:M33)</f>
        <v>139960</v>
      </c>
    </row>
    <row r="29" spans="1:21" ht="30" customHeight="1">
      <c r="A29" s="48">
        <v>4.01</v>
      </c>
      <c r="B29" s="27" t="s">
        <v>30</v>
      </c>
      <c r="C29" s="27">
        <v>12</v>
      </c>
      <c r="D29" s="28">
        <v>19</v>
      </c>
      <c r="E29" s="40"/>
      <c r="F29" s="153" t="s">
        <v>39</v>
      </c>
      <c r="G29" s="153"/>
      <c r="H29" s="153"/>
      <c r="I29" s="153"/>
      <c r="J29" s="153"/>
      <c r="K29" s="153"/>
      <c r="L29" s="29">
        <v>190</v>
      </c>
      <c r="M29" s="30">
        <f>+L29*D29*C29</f>
        <v>43320</v>
      </c>
    </row>
    <row r="30" spans="1:21" ht="30" customHeight="1">
      <c r="A30" s="48">
        <v>4.0199999999999996</v>
      </c>
      <c r="B30" s="27" t="s">
        <v>30</v>
      </c>
      <c r="C30" s="27">
        <v>12</v>
      </c>
      <c r="D30" s="28">
        <v>19</v>
      </c>
      <c r="E30" s="40"/>
      <c r="F30" s="153" t="s">
        <v>40</v>
      </c>
      <c r="G30" s="153"/>
      <c r="H30" s="153"/>
      <c r="I30" s="153"/>
      <c r="J30" s="153"/>
      <c r="K30" s="153"/>
      <c r="L30" s="29">
        <v>190</v>
      </c>
      <c r="M30" s="30">
        <f>+L30*D30*C30</f>
        <v>43320</v>
      </c>
    </row>
    <row r="31" spans="1:21" ht="30" customHeight="1">
      <c r="A31" s="48">
        <v>4.03</v>
      </c>
      <c r="B31" s="27" t="s">
        <v>30</v>
      </c>
      <c r="C31" s="27">
        <v>12</v>
      </c>
      <c r="D31" s="28">
        <v>19</v>
      </c>
      <c r="E31" s="40"/>
      <c r="F31" s="157" t="s">
        <v>41</v>
      </c>
      <c r="G31" s="158"/>
      <c r="H31" s="158"/>
      <c r="I31" s="158"/>
      <c r="J31" s="158"/>
      <c r="K31" s="159"/>
      <c r="L31" s="29">
        <v>190</v>
      </c>
      <c r="M31" s="30">
        <f>+L31*D31*C31</f>
        <v>43320</v>
      </c>
      <c r="T31" t="s">
        <v>152</v>
      </c>
      <c r="U31" t="s">
        <v>152</v>
      </c>
    </row>
    <row r="32" spans="1:21" ht="30" customHeight="1">
      <c r="A32" s="48">
        <v>4.04</v>
      </c>
      <c r="B32" s="27" t="s">
        <v>202</v>
      </c>
      <c r="C32" s="27">
        <v>1</v>
      </c>
      <c r="D32" s="28">
        <v>1</v>
      </c>
      <c r="E32" s="40"/>
      <c r="F32" s="157" t="s">
        <v>197</v>
      </c>
      <c r="G32" s="158"/>
      <c r="H32" s="158"/>
      <c r="I32" s="158"/>
      <c r="J32" s="158"/>
      <c r="K32" s="159"/>
      <c r="L32" s="29">
        <v>5000</v>
      </c>
      <c r="M32" s="30">
        <f>+L32*D32*C32</f>
        <v>5000</v>
      </c>
      <c r="T32" t="s">
        <v>152</v>
      </c>
    </row>
    <row r="33" spans="1:18" ht="30" customHeight="1">
      <c r="A33" s="48">
        <v>4.05</v>
      </c>
      <c r="B33" s="27" t="s">
        <v>202</v>
      </c>
      <c r="C33" s="27">
        <v>1</v>
      </c>
      <c r="D33" s="28">
        <v>1</v>
      </c>
      <c r="E33" s="40"/>
      <c r="F33" s="153" t="s">
        <v>198</v>
      </c>
      <c r="G33" s="153"/>
      <c r="H33" s="153"/>
      <c r="I33" s="153"/>
      <c r="J33" s="153"/>
      <c r="K33" s="153"/>
      <c r="L33" s="29">
        <v>5000</v>
      </c>
      <c r="M33" s="30">
        <f>+L33*D33*C33</f>
        <v>5000</v>
      </c>
    </row>
    <row r="34" spans="1:18" ht="23.4">
      <c r="A34" s="198" t="s">
        <v>22</v>
      </c>
      <c r="B34" s="199"/>
      <c r="C34" s="199"/>
      <c r="D34" s="199"/>
      <c r="E34" s="199"/>
      <c r="F34" s="199"/>
      <c r="G34" s="199"/>
      <c r="H34" s="199"/>
      <c r="I34" s="199"/>
      <c r="J34" s="199"/>
      <c r="K34" s="199"/>
      <c r="L34" s="200"/>
      <c r="M34" s="103">
        <f>+M15+M20+M26+M28</f>
        <v>1703912</v>
      </c>
    </row>
    <row r="35" spans="1:18" ht="30" customHeight="1">
      <c r="A35" s="26"/>
      <c r="B35" s="27" t="s">
        <v>23</v>
      </c>
      <c r="C35" s="27"/>
      <c r="D35" s="28">
        <v>1</v>
      </c>
      <c r="E35" s="139" t="s">
        <v>24</v>
      </c>
      <c r="F35" s="140"/>
      <c r="G35" s="140"/>
      <c r="H35" s="140"/>
      <c r="I35" s="140"/>
      <c r="J35" s="140"/>
      <c r="K35" s="141"/>
      <c r="L35" s="29">
        <f>+'DESAGREGADO GG'!J21</f>
        <v>289200</v>
      </c>
      <c r="M35" s="30">
        <f>IF(L35="","",+L35*D35)</f>
        <v>289200</v>
      </c>
      <c r="P35" s="120"/>
    </row>
    <row r="36" spans="1:18" ht="30" customHeight="1" thickBot="1">
      <c r="A36" s="31"/>
      <c r="B36" s="32" t="s">
        <v>23</v>
      </c>
      <c r="C36" s="32"/>
      <c r="D36" s="33">
        <v>1</v>
      </c>
      <c r="E36" s="201" t="s">
        <v>199</v>
      </c>
      <c r="F36" s="202"/>
      <c r="G36" s="202"/>
      <c r="H36" s="202"/>
      <c r="I36" s="202"/>
      <c r="J36" s="202"/>
      <c r="K36" s="203"/>
      <c r="L36" s="34">
        <f>+M34*0.1</f>
        <v>170391.2</v>
      </c>
      <c r="M36" s="35">
        <f>IF(L36="","",+L36*D36)</f>
        <v>170391.2</v>
      </c>
    </row>
    <row r="37" spans="1:18" ht="30" customHeight="1" thickTop="1">
      <c r="A37" s="154" t="s">
        <v>25</v>
      </c>
      <c r="B37" s="155"/>
      <c r="C37" s="155"/>
      <c r="D37" s="155"/>
      <c r="E37" s="155"/>
      <c r="F37" s="155"/>
      <c r="G37" s="155"/>
      <c r="H37" s="155"/>
      <c r="I37" s="155"/>
      <c r="J37" s="155"/>
      <c r="K37" s="155"/>
      <c r="L37" s="156"/>
      <c r="M37" s="104">
        <f>SUM(M34:M36)</f>
        <v>2163503.2000000002</v>
      </c>
    </row>
    <row r="38" spans="1:18" ht="30" customHeight="1" thickBot="1">
      <c r="A38" s="136" t="s">
        <v>15</v>
      </c>
      <c r="B38" s="137"/>
      <c r="C38" s="137"/>
      <c r="D38" s="137"/>
      <c r="E38" s="137"/>
      <c r="F38" s="137"/>
      <c r="G38" s="137"/>
      <c r="H38" s="137"/>
      <c r="I38" s="137"/>
      <c r="J38" s="137"/>
      <c r="K38" s="138"/>
      <c r="L38" s="43">
        <v>0.18</v>
      </c>
      <c r="M38" s="105">
        <f>IF(M37="","",+M37*L38)</f>
        <v>389430.576</v>
      </c>
      <c r="Q38" s="117"/>
    </row>
    <row r="39" spans="1:18" ht="30" customHeight="1" thickTop="1" thickBot="1">
      <c r="A39" s="154" t="s">
        <v>26</v>
      </c>
      <c r="B39" s="155"/>
      <c r="C39" s="155"/>
      <c r="D39" s="155"/>
      <c r="E39" s="155"/>
      <c r="F39" s="155"/>
      <c r="G39" s="155"/>
      <c r="H39" s="155"/>
      <c r="I39" s="155"/>
      <c r="J39" s="155"/>
      <c r="K39" s="155"/>
      <c r="L39" s="156"/>
      <c r="M39" s="102">
        <f>IF(M38="","",+M38+M37)</f>
        <v>2552933.7760000001</v>
      </c>
      <c r="Q39" s="117"/>
    </row>
    <row r="40" spans="1:18">
      <c r="A40" s="9"/>
      <c r="B40" s="10"/>
      <c r="C40" s="10"/>
      <c r="D40" s="10"/>
      <c r="E40" s="12"/>
      <c r="F40" s="20"/>
      <c r="G40" s="20"/>
      <c r="H40" s="20"/>
      <c r="I40" s="20"/>
      <c r="J40" s="11"/>
      <c r="K40" s="11"/>
      <c r="L40" s="12"/>
      <c r="M40" s="60"/>
    </row>
    <row r="41" spans="1:18" ht="21">
      <c r="A41" s="142" t="s">
        <v>203</v>
      </c>
      <c r="B41" s="143"/>
      <c r="C41" s="143"/>
      <c r="D41" s="143"/>
      <c r="E41" s="143"/>
      <c r="F41" s="143"/>
      <c r="G41" s="143"/>
      <c r="H41" s="143"/>
      <c r="I41" s="143"/>
      <c r="J41" s="143"/>
      <c r="K41" s="143"/>
      <c r="L41" s="4"/>
      <c r="M41" s="61"/>
    </row>
    <row r="42" spans="1:18" ht="21">
      <c r="A42" s="66"/>
      <c r="B42" s="67"/>
      <c r="C42" s="67"/>
      <c r="D42" s="67"/>
      <c r="E42" s="68"/>
      <c r="F42" s="69"/>
      <c r="G42" s="69"/>
      <c r="H42" s="70"/>
      <c r="I42" s="70"/>
      <c r="J42" s="70"/>
      <c r="K42" s="70"/>
      <c r="L42" s="4"/>
      <c r="M42" s="61"/>
    </row>
    <row r="43" spans="1:18" ht="27" customHeight="1" thickBot="1">
      <c r="A43" s="144" t="s">
        <v>13</v>
      </c>
      <c r="B43" s="145"/>
      <c r="C43" s="145"/>
      <c r="D43" s="146"/>
      <c r="E43" s="76"/>
      <c r="F43" s="144" t="s">
        <v>42</v>
      </c>
      <c r="G43" s="145"/>
      <c r="H43" s="146"/>
      <c r="I43" s="144" t="s">
        <v>27</v>
      </c>
      <c r="J43" s="145"/>
      <c r="K43" s="146"/>
      <c r="L43" s="58"/>
      <c r="M43" s="62"/>
      <c r="R43" s="128"/>
    </row>
    <row r="44" spans="1:18" ht="21" customHeight="1">
      <c r="A44" s="133" t="s">
        <v>19</v>
      </c>
      <c r="B44" s="133"/>
      <c r="C44" s="133"/>
      <c r="D44" s="133"/>
      <c r="E44" s="110"/>
      <c r="F44" s="131" t="s">
        <v>43</v>
      </c>
      <c r="G44" s="131"/>
      <c r="H44" s="131"/>
      <c r="I44" s="131" t="s">
        <v>43</v>
      </c>
      <c r="J44" s="131"/>
      <c r="K44" s="131"/>
      <c r="L44" s="59"/>
      <c r="M44" s="63"/>
      <c r="R44" s="129"/>
    </row>
    <row r="45" spans="1:18" ht="21" customHeight="1">
      <c r="A45" s="133" t="s">
        <v>20</v>
      </c>
      <c r="B45" s="133"/>
      <c r="C45" s="133"/>
      <c r="D45" s="133"/>
      <c r="E45" s="110"/>
      <c r="F45" s="131" t="s">
        <v>44</v>
      </c>
      <c r="G45" s="131"/>
      <c r="H45" s="131"/>
      <c r="I45" s="131" t="s">
        <v>44</v>
      </c>
      <c r="J45" s="131"/>
      <c r="K45" s="131"/>
      <c r="L45" s="59"/>
      <c r="M45" s="63"/>
      <c r="R45" s="129"/>
    </row>
    <row r="46" spans="1:18" ht="21" customHeight="1">
      <c r="A46" s="133" t="s">
        <v>21</v>
      </c>
      <c r="B46" s="133"/>
      <c r="C46" s="133"/>
      <c r="D46" s="133"/>
      <c r="E46" s="110"/>
      <c r="F46" s="134">
        <v>0</v>
      </c>
      <c r="G46" s="131"/>
      <c r="H46" s="131"/>
      <c r="I46" s="134">
        <v>0</v>
      </c>
      <c r="J46" s="131"/>
      <c r="K46" s="131"/>
      <c r="L46" s="59"/>
      <c r="M46" s="63"/>
      <c r="R46" s="128"/>
    </row>
    <row r="47" spans="1:18" ht="21" customHeight="1">
      <c r="A47" s="133" t="s">
        <v>189</v>
      </c>
      <c r="B47" s="133"/>
      <c r="C47" s="133"/>
      <c r="D47" s="133"/>
      <c r="E47" s="110"/>
      <c r="F47" s="134" t="s">
        <v>187</v>
      </c>
      <c r="G47" s="131"/>
      <c r="H47" s="131"/>
      <c r="I47" s="134" t="s">
        <v>188</v>
      </c>
      <c r="J47" s="131"/>
      <c r="K47" s="131"/>
      <c r="L47" s="59"/>
      <c r="M47" s="63"/>
      <c r="R47" s="130"/>
    </row>
    <row r="48" spans="1:18" ht="21" customHeight="1">
      <c r="A48" s="133" t="s">
        <v>190</v>
      </c>
      <c r="B48" s="133"/>
      <c r="C48" s="133"/>
      <c r="D48" s="133"/>
      <c r="E48" s="110"/>
      <c r="F48" s="134" t="s">
        <v>187</v>
      </c>
      <c r="G48" s="131"/>
      <c r="H48" s="131"/>
      <c r="I48" s="134" t="s">
        <v>187</v>
      </c>
      <c r="J48" s="131"/>
      <c r="K48" s="131"/>
      <c r="L48" s="59"/>
      <c r="M48" s="63"/>
      <c r="R48" s="128"/>
    </row>
    <row r="49" spans="1:18" ht="21" customHeight="1">
      <c r="A49" s="135" t="s">
        <v>45</v>
      </c>
      <c r="B49" s="135"/>
      <c r="C49" s="135"/>
      <c r="D49" s="135"/>
      <c r="E49" s="110"/>
      <c r="F49" s="131" t="s">
        <v>46</v>
      </c>
      <c r="G49" s="131"/>
      <c r="H49" s="131"/>
      <c r="I49" s="131" t="s">
        <v>46</v>
      </c>
      <c r="J49" s="131"/>
      <c r="K49" s="131"/>
      <c r="L49" s="59"/>
      <c r="M49" s="63"/>
      <c r="R49" s="128"/>
    </row>
    <row r="50" spans="1:18" ht="21" customHeight="1">
      <c r="A50" s="133" t="s">
        <v>47</v>
      </c>
      <c r="B50" s="133"/>
      <c r="C50" s="133"/>
      <c r="D50" s="133"/>
      <c r="E50" s="133"/>
      <c r="F50" s="131" t="s">
        <v>48</v>
      </c>
      <c r="G50" s="131"/>
      <c r="H50" s="131"/>
      <c r="I50" s="131" t="s">
        <v>48</v>
      </c>
      <c r="J50" s="131"/>
      <c r="K50" s="131"/>
      <c r="L50" s="59"/>
      <c r="M50" s="63"/>
      <c r="R50" s="128"/>
    </row>
    <row r="51" spans="1:18" ht="21" customHeight="1">
      <c r="A51" s="132" t="s">
        <v>49</v>
      </c>
      <c r="B51" s="132"/>
      <c r="C51" s="132"/>
      <c r="D51" s="132"/>
      <c r="E51" s="132"/>
      <c r="F51" s="131" t="s">
        <v>50</v>
      </c>
      <c r="G51" s="131"/>
      <c r="H51" s="131"/>
      <c r="I51" s="131" t="s">
        <v>50</v>
      </c>
      <c r="J51" s="131"/>
      <c r="K51" s="131"/>
      <c r="L51" s="59"/>
      <c r="M51" s="63"/>
    </row>
    <row r="52" spans="1:18" ht="15" thickBot="1">
      <c r="A52" s="13"/>
      <c r="B52" s="14"/>
      <c r="C52" s="14"/>
      <c r="D52" s="14"/>
      <c r="E52" s="45"/>
      <c r="F52" s="2"/>
      <c r="G52" s="2"/>
      <c r="H52" s="2"/>
      <c r="I52" s="15"/>
      <c r="J52" s="15"/>
      <c r="K52" s="15"/>
      <c r="L52" s="2"/>
      <c r="M52" s="64"/>
    </row>
    <row r="53" spans="1:18">
      <c r="A53" s="5"/>
      <c r="B53" s="6"/>
      <c r="C53" s="6"/>
      <c r="D53" s="6"/>
      <c r="E53" s="46"/>
      <c r="F53" s="6"/>
      <c r="G53" s="6"/>
      <c r="H53" s="6"/>
      <c r="I53" s="6"/>
      <c r="J53" s="6"/>
      <c r="K53" s="6"/>
      <c r="L53" s="6"/>
      <c r="M53" s="6"/>
    </row>
    <row r="54" spans="1:18">
      <c r="A54" s="6"/>
      <c r="B54" s="6"/>
      <c r="C54" s="6"/>
      <c r="D54" s="6"/>
      <c r="E54" s="46"/>
      <c r="F54" s="6"/>
      <c r="G54" s="6"/>
      <c r="H54" s="6"/>
      <c r="I54" s="6"/>
      <c r="J54" s="6"/>
      <c r="K54" s="6"/>
      <c r="L54" s="6"/>
      <c r="M54" s="6"/>
    </row>
    <row r="55" spans="1:18">
      <c r="A55" s="6"/>
      <c r="B55" s="6"/>
      <c r="C55" s="6"/>
      <c r="D55" s="6"/>
      <c r="E55" s="46"/>
      <c r="F55" s="6"/>
      <c r="G55" s="6"/>
      <c r="H55" s="6"/>
      <c r="I55" s="6"/>
      <c r="J55" s="6"/>
      <c r="K55" s="6"/>
      <c r="L55" s="6"/>
      <c r="M55" s="6"/>
    </row>
    <row r="56" spans="1:18">
      <c r="A56" s="6"/>
      <c r="B56" s="6"/>
      <c r="C56" s="6"/>
      <c r="D56" s="6"/>
      <c r="E56" s="46"/>
      <c r="F56" s="6"/>
      <c r="G56" s="6"/>
      <c r="H56" s="6"/>
      <c r="I56" s="6"/>
      <c r="J56" s="6"/>
      <c r="K56" s="6"/>
      <c r="L56" s="6"/>
      <c r="M56" s="6"/>
    </row>
  </sheetData>
  <mergeCells count="72">
    <mergeCell ref="A34:L34"/>
    <mergeCell ref="F33:K33"/>
    <mergeCell ref="F19:K19"/>
    <mergeCell ref="E36:K36"/>
    <mergeCell ref="A9:D9"/>
    <mergeCell ref="A10:D10"/>
    <mergeCell ref="F17:K17"/>
    <mergeCell ref="F18:K18"/>
    <mergeCell ref="D20:K20"/>
    <mergeCell ref="D26:K26"/>
    <mergeCell ref="D28:K28"/>
    <mergeCell ref="F21:K21"/>
    <mergeCell ref="F22:K22"/>
    <mergeCell ref="F23:K23"/>
    <mergeCell ref="F24:K24"/>
    <mergeCell ref="L1:M2"/>
    <mergeCell ref="L3:M3"/>
    <mergeCell ref="L4:L5"/>
    <mergeCell ref="M4:M5"/>
    <mergeCell ref="F16:K16"/>
    <mergeCell ref="E9:K9"/>
    <mergeCell ref="E10:K10"/>
    <mergeCell ref="F13:K13"/>
    <mergeCell ref="A14:M14"/>
    <mergeCell ref="D15:K15"/>
    <mergeCell ref="A11:D11"/>
    <mergeCell ref="E11:K11"/>
    <mergeCell ref="A1:E4"/>
    <mergeCell ref="F1:K6"/>
    <mergeCell ref="A6:E6"/>
    <mergeCell ref="A7:D7"/>
    <mergeCell ref="A8:D8"/>
    <mergeCell ref="E8:K8"/>
    <mergeCell ref="A5:E5"/>
    <mergeCell ref="A46:D46"/>
    <mergeCell ref="F25:K25"/>
    <mergeCell ref="F27:K27"/>
    <mergeCell ref="F29:K29"/>
    <mergeCell ref="A37:L37"/>
    <mergeCell ref="F30:K30"/>
    <mergeCell ref="F31:K31"/>
    <mergeCell ref="F32:K32"/>
    <mergeCell ref="A39:L39"/>
    <mergeCell ref="F46:H46"/>
    <mergeCell ref="F43:H43"/>
    <mergeCell ref="F44:H44"/>
    <mergeCell ref="F45:H45"/>
    <mergeCell ref="E35:K35"/>
    <mergeCell ref="A41:K41"/>
    <mergeCell ref="I43:K43"/>
    <mergeCell ref="A43:D43"/>
    <mergeCell ref="A44:D44"/>
    <mergeCell ref="I44:K44"/>
    <mergeCell ref="A49:D49"/>
    <mergeCell ref="F49:H49"/>
    <mergeCell ref="I49:K49"/>
    <mergeCell ref="A50:E50"/>
    <mergeCell ref="A38:K38"/>
    <mergeCell ref="I46:K46"/>
    <mergeCell ref="A45:D45"/>
    <mergeCell ref="I45:K45"/>
    <mergeCell ref="A47:D47"/>
    <mergeCell ref="F47:H47"/>
    <mergeCell ref="I47:K47"/>
    <mergeCell ref="F48:H48"/>
    <mergeCell ref="I48:K48"/>
    <mergeCell ref="A48:D48"/>
    <mergeCell ref="F50:H50"/>
    <mergeCell ref="I50:K50"/>
    <mergeCell ref="A51:E51"/>
    <mergeCell ref="F51:H51"/>
    <mergeCell ref="I51:K51"/>
  </mergeCells>
  <phoneticPr fontId="65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4"/>
  <sheetViews>
    <sheetView showGridLines="0" view="pageBreakPreview" zoomScale="75" zoomScaleNormal="85" zoomScaleSheetLayoutView="85" workbookViewId="0">
      <selection sqref="A1:E4"/>
    </sheetView>
  </sheetViews>
  <sheetFormatPr baseColWidth="10" defaultColWidth="11.44140625" defaultRowHeight="14.4"/>
  <cols>
    <col min="1" max="1" width="11.88671875" style="1" customWidth="1"/>
    <col min="2" max="3" width="10" style="1" customWidth="1"/>
    <col min="4" max="4" width="17.44140625" style="1" customWidth="1"/>
    <col min="5" max="5" width="32.88671875" style="47" hidden="1" customWidth="1"/>
    <col min="6" max="6" width="22.44140625" style="1" customWidth="1"/>
    <col min="7" max="7" width="17.5546875" style="1" customWidth="1"/>
    <col min="8" max="8" width="23.109375" style="1" customWidth="1"/>
    <col min="9" max="9" width="22" style="1" customWidth="1"/>
    <col min="10" max="10" width="11.6640625" style="1" customWidth="1"/>
    <col min="11" max="11" width="13" style="1" customWidth="1"/>
    <col min="12" max="12" width="17.33203125" style="1" customWidth="1"/>
    <col min="13" max="13" width="32.33203125" style="1" customWidth="1"/>
  </cols>
  <sheetData>
    <row r="1" spans="1:13" ht="38.25" customHeight="1">
      <c r="A1" s="178"/>
      <c r="B1" s="179"/>
      <c r="C1" s="179"/>
      <c r="D1" s="179"/>
      <c r="E1" s="180"/>
      <c r="F1" s="184" t="s">
        <v>162</v>
      </c>
      <c r="G1" s="185"/>
      <c r="H1" s="185"/>
      <c r="I1" s="185"/>
      <c r="J1" s="185"/>
      <c r="K1" s="186"/>
      <c r="L1" s="160"/>
      <c r="M1" s="161"/>
    </row>
    <row r="2" spans="1:13" ht="38.25" customHeight="1">
      <c r="A2" s="181"/>
      <c r="B2" s="182"/>
      <c r="C2" s="182"/>
      <c r="D2" s="182"/>
      <c r="E2" s="183"/>
      <c r="F2" s="187"/>
      <c r="G2" s="188"/>
      <c r="H2" s="188"/>
      <c r="I2" s="188"/>
      <c r="J2" s="188"/>
      <c r="K2" s="189"/>
      <c r="L2" s="162"/>
      <c r="M2" s="163"/>
    </row>
    <row r="3" spans="1:13">
      <c r="A3" s="181"/>
      <c r="B3" s="182"/>
      <c r="C3" s="182"/>
      <c r="D3" s="182"/>
      <c r="E3" s="183"/>
      <c r="F3" s="187"/>
      <c r="G3" s="188"/>
      <c r="H3" s="188"/>
      <c r="I3" s="188"/>
      <c r="J3" s="188"/>
      <c r="K3" s="189"/>
      <c r="L3" s="164" t="s">
        <v>0</v>
      </c>
      <c r="M3" s="165"/>
    </row>
    <row r="4" spans="1:13">
      <c r="A4" s="181"/>
      <c r="B4" s="182"/>
      <c r="C4" s="182"/>
      <c r="D4" s="182"/>
      <c r="E4" s="183"/>
      <c r="F4" s="187"/>
      <c r="G4" s="188"/>
      <c r="H4" s="188"/>
      <c r="I4" s="188"/>
      <c r="J4" s="188"/>
      <c r="K4" s="189"/>
      <c r="L4" s="166" t="s">
        <v>1</v>
      </c>
      <c r="M4" s="168" t="s">
        <v>208</v>
      </c>
    </row>
    <row r="5" spans="1:13">
      <c r="A5" s="150" t="s">
        <v>2</v>
      </c>
      <c r="B5" s="151"/>
      <c r="C5" s="151"/>
      <c r="D5" s="151"/>
      <c r="E5" s="152"/>
      <c r="F5" s="187"/>
      <c r="G5" s="188"/>
      <c r="H5" s="188"/>
      <c r="I5" s="188"/>
      <c r="J5" s="188"/>
      <c r="K5" s="189"/>
      <c r="L5" s="167"/>
      <c r="M5" s="169"/>
    </row>
    <row r="6" spans="1:13" ht="15" thickBot="1">
      <c r="A6" s="193" t="s">
        <v>3</v>
      </c>
      <c r="B6" s="194"/>
      <c r="C6" s="194"/>
      <c r="D6" s="194"/>
      <c r="E6" s="195"/>
      <c r="F6" s="190"/>
      <c r="G6" s="191"/>
      <c r="H6" s="191"/>
      <c r="I6" s="191"/>
      <c r="J6" s="191"/>
      <c r="K6" s="192"/>
      <c r="L6" s="36"/>
      <c r="M6" s="16"/>
    </row>
    <row r="7" spans="1:13">
      <c r="A7" s="196" t="s">
        <v>4</v>
      </c>
      <c r="B7" s="197"/>
      <c r="C7" s="197"/>
      <c r="D7" s="197"/>
      <c r="E7" s="44"/>
      <c r="F7" s="23"/>
      <c r="G7" s="23"/>
      <c r="H7" s="23"/>
      <c r="I7" s="23"/>
      <c r="J7" s="23"/>
      <c r="K7" s="23"/>
      <c r="L7" s="7"/>
      <c r="M7" s="8"/>
    </row>
    <row r="8" spans="1:13">
      <c r="A8" s="147" t="s">
        <v>5</v>
      </c>
      <c r="B8" s="148"/>
      <c r="C8" s="148"/>
      <c r="D8" s="148"/>
      <c r="E8" s="149" t="s">
        <v>52</v>
      </c>
      <c r="F8" s="149"/>
      <c r="G8" s="149"/>
      <c r="H8" s="149"/>
      <c r="I8" s="149"/>
      <c r="J8" s="149"/>
      <c r="K8" s="149"/>
      <c r="L8" s="18"/>
      <c r="M8" s="19"/>
    </row>
    <row r="9" spans="1:13">
      <c r="A9" s="147" t="s">
        <v>6</v>
      </c>
      <c r="B9" s="148"/>
      <c r="C9" s="148"/>
      <c r="D9" s="148"/>
      <c r="E9" s="149" t="s">
        <v>153</v>
      </c>
      <c r="F9" s="149"/>
      <c r="G9" s="149"/>
      <c r="H9" s="149"/>
      <c r="I9" s="149"/>
      <c r="J9" s="149"/>
      <c r="K9" s="149"/>
      <c r="L9" s="18"/>
      <c r="M9" s="19"/>
    </row>
    <row r="10" spans="1:13">
      <c r="A10" s="147" t="s">
        <v>7</v>
      </c>
      <c r="B10" s="148"/>
      <c r="C10" s="148"/>
      <c r="D10" s="148"/>
      <c r="E10" s="149">
        <v>978548699</v>
      </c>
      <c r="F10" s="149"/>
      <c r="G10" s="149"/>
      <c r="H10" s="149"/>
      <c r="I10" s="149"/>
      <c r="J10" s="149"/>
      <c r="K10" s="149"/>
      <c r="L10" s="18"/>
      <c r="M10" s="19"/>
    </row>
    <row r="11" spans="1:13">
      <c r="A11" s="147" t="s">
        <v>8</v>
      </c>
      <c r="B11" s="148"/>
      <c r="C11" s="148"/>
      <c r="D11" s="148"/>
      <c r="E11" s="149" t="s">
        <v>53</v>
      </c>
      <c r="F11" s="149"/>
      <c r="G11" s="149"/>
      <c r="H11" s="149"/>
      <c r="I11" s="149"/>
      <c r="J11" s="149"/>
      <c r="K11" s="149"/>
      <c r="L11" s="18"/>
      <c r="M11" s="19"/>
    </row>
    <row r="12" spans="1:13" ht="40.799999999999997" thickBot="1">
      <c r="A12" s="17"/>
      <c r="B12" s="4"/>
      <c r="C12" s="4"/>
      <c r="D12" s="4"/>
      <c r="E12" s="3"/>
      <c r="F12" s="4"/>
      <c r="G12" s="4"/>
      <c r="H12" s="4"/>
      <c r="I12" s="4"/>
      <c r="J12" s="4"/>
      <c r="K12" s="38"/>
      <c r="L12" s="38" t="s">
        <v>9</v>
      </c>
      <c r="M12" s="39">
        <v>45488</v>
      </c>
    </row>
    <row r="13" spans="1:13" ht="42.6" thickBot="1">
      <c r="A13" s="21" t="s">
        <v>10</v>
      </c>
      <c r="B13" s="22" t="s">
        <v>11</v>
      </c>
      <c r="C13" s="22" t="s">
        <v>191</v>
      </c>
      <c r="D13" s="22" t="s">
        <v>12</v>
      </c>
      <c r="E13" s="22"/>
      <c r="F13" s="171" t="s">
        <v>13</v>
      </c>
      <c r="G13" s="171"/>
      <c r="H13" s="171"/>
      <c r="I13" s="171"/>
      <c r="J13" s="171"/>
      <c r="K13" s="171"/>
      <c r="L13" s="24" t="s">
        <v>200</v>
      </c>
      <c r="M13" s="25" t="s">
        <v>201</v>
      </c>
    </row>
    <row r="14" spans="1:13" ht="31.5" customHeight="1">
      <c r="A14" s="172" t="s">
        <v>28</v>
      </c>
      <c r="B14" s="173"/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4"/>
    </row>
    <row r="15" spans="1:13" ht="30" customHeight="1">
      <c r="A15" s="118">
        <v>1</v>
      </c>
      <c r="B15" s="49"/>
      <c r="C15" s="49"/>
      <c r="D15" s="175" t="s">
        <v>29</v>
      </c>
      <c r="E15" s="176"/>
      <c r="F15" s="176"/>
      <c r="G15" s="176"/>
      <c r="H15" s="176"/>
      <c r="I15" s="176"/>
      <c r="J15" s="176"/>
      <c r="K15" s="177"/>
      <c r="L15" s="56"/>
      <c r="M15" s="106">
        <f>SUM(M16:M19)</f>
        <v>1189248</v>
      </c>
    </row>
    <row r="16" spans="1:13" ht="30" customHeight="1">
      <c r="A16" s="26">
        <v>1.01</v>
      </c>
      <c r="B16" s="26" t="s">
        <v>30</v>
      </c>
      <c r="C16" s="51">
        <v>12</v>
      </c>
      <c r="D16" s="28">
        <v>2</v>
      </c>
      <c r="E16" s="37"/>
      <c r="F16" s="170" t="s">
        <v>51</v>
      </c>
      <c r="G16" s="170"/>
      <c r="H16" s="170"/>
      <c r="I16" s="170"/>
      <c r="J16" s="170"/>
      <c r="K16" s="170"/>
      <c r="L16" s="29">
        <f>(4500*1.52)</f>
        <v>6840</v>
      </c>
      <c r="M16" s="30">
        <f>+C16*D16*L16</f>
        <v>164160</v>
      </c>
    </row>
    <row r="17" spans="1:21" ht="30" customHeight="1">
      <c r="A17" s="26">
        <v>1.02</v>
      </c>
      <c r="B17" s="27" t="s">
        <v>30</v>
      </c>
      <c r="C17" s="27">
        <v>12</v>
      </c>
      <c r="D17" s="28">
        <v>6</v>
      </c>
      <c r="E17" s="37"/>
      <c r="F17" s="139" t="s">
        <v>192</v>
      </c>
      <c r="G17" s="140"/>
      <c r="H17" s="140"/>
      <c r="I17" s="140"/>
      <c r="J17" s="140"/>
      <c r="K17" s="141"/>
      <c r="L17" s="29">
        <f>(3500*1.52)</f>
        <v>5320</v>
      </c>
      <c r="M17" s="30">
        <f>+C17*D17*L17</f>
        <v>383040</v>
      </c>
    </row>
    <row r="18" spans="1:21" ht="30" customHeight="1">
      <c r="A18" s="26">
        <v>1.03</v>
      </c>
      <c r="B18" s="27" t="s">
        <v>30</v>
      </c>
      <c r="C18" s="27">
        <v>12</v>
      </c>
      <c r="D18" s="28">
        <v>2</v>
      </c>
      <c r="E18" s="37"/>
      <c r="F18" s="139" t="s">
        <v>193</v>
      </c>
      <c r="G18" s="140"/>
      <c r="H18" s="140"/>
      <c r="I18" s="140"/>
      <c r="J18" s="140"/>
      <c r="K18" s="141"/>
      <c r="L18" s="29">
        <f>(3200*1.52)</f>
        <v>4864</v>
      </c>
      <c r="M18" s="30">
        <f>+C18*D18*L18</f>
        <v>116736</v>
      </c>
    </row>
    <row r="19" spans="1:21" ht="30" customHeight="1">
      <c r="A19" s="26">
        <v>1.04</v>
      </c>
      <c r="B19" s="27" t="s">
        <v>30</v>
      </c>
      <c r="C19" s="27">
        <v>12</v>
      </c>
      <c r="D19" s="28">
        <v>9</v>
      </c>
      <c r="E19" s="37"/>
      <c r="F19" s="139" t="s">
        <v>194</v>
      </c>
      <c r="G19" s="140"/>
      <c r="H19" s="140"/>
      <c r="I19" s="140"/>
      <c r="J19" s="140"/>
      <c r="K19" s="141"/>
      <c r="L19" s="29">
        <f>(3200*1.52)</f>
        <v>4864</v>
      </c>
      <c r="M19" s="30">
        <f>+C19*D19*L19</f>
        <v>525312</v>
      </c>
    </row>
    <row r="20" spans="1:21" ht="30" customHeight="1">
      <c r="A20" s="118">
        <v>2</v>
      </c>
      <c r="B20" s="49"/>
      <c r="C20" s="49"/>
      <c r="D20" s="175" t="s">
        <v>31</v>
      </c>
      <c r="E20" s="176"/>
      <c r="F20" s="176"/>
      <c r="G20" s="176"/>
      <c r="H20" s="176"/>
      <c r="I20" s="176"/>
      <c r="J20" s="176"/>
      <c r="K20" s="177"/>
      <c r="L20" s="50"/>
      <c r="M20" s="106">
        <f>SUM(M21:M25)</f>
        <v>212704</v>
      </c>
    </row>
    <row r="21" spans="1:21" ht="30" customHeight="1">
      <c r="A21" s="26">
        <v>2.0099999999999998</v>
      </c>
      <c r="B21" s="27" t="s">
        <v>32</v>
      </c>
      <c r="C21" s="27">
        <v>1</v>
      </c>
      <c r="D21" s="28">
        <v>1</v>
      </c>
      <c r="E21" s="40"/>
      <c r="F21" s="139" t="s">
        <v>195</v>
      </c>
      <c r="G21" s="140"/>
      <c r="H21" s="140"/>
      <c r="I21" s="140"/>
      <c r="J21" s="140"/>
      <c r="K21" s="141"/>
      <c r="L21" s="29">
        <f>+'DESAGREGADO RECURSOS Y EQUIPOS'!H5</f>
        <v>37660</v>
      </c>
      <c r="M21" s="30">
        <f>+C21*D21*L21</f>
        <v>37660</v>
      </c>
    </row>
    <row r="22" spans="1:21" ht="30" customHeight="1">
      <c r="A22" s="26">
        <v>2.02</v>
      </c>
      <c r="B22" s="27" t="s">
        <v>32</v>
      </c>
      <c r="C22" s="27">
        <v>1</v>
      </c>
      <c r="D22" s="28">
        <v>1</v>
      </c>
      <c r="E22" s="40"/>
      <c r="F22" s="139" t="s">
        <v>33</v>
      </c>
      <c r="G22" s="140"/>
      <c r="H22" s="140"/>
      <c r="I22" s="140"/>
      <c r="J22" s="140"/>
      <c r="K22" s="141"/>
      <c r="L22" s="29">
        <f>+'DESAGREGADO RECURSOS Y EQUIPOS'!H20</f>
        <v>21060</v>
      </c>
      <c r="M22" s="30">
        <f>+C22*D22*L22</f>
        <v>21060</v>
      </c>
    </row>
    <row r="23" spans="1:21" ht="30" customHeight="1">
      <c r="A23" s="26">
        <v>2.0299999999999998</v>
      </c>
      <c r="B23" s="27" t="s">
        <v>30</v>
      </c>
      <c r="C23" s="27">
        <v>12</v>
      </c>
      <c r="D23" s="55">
        <v>1</v>
      </c>
      <c r="E23" s="40"/>
      <c r="F23" s="139" t="s">
        <v>196</v>
      </c>
      <c r="G23" s="140"/>
      <c r="H23" s="140"/>
      <c r="I23" s="140"/>
      <c r="J23" s="140"/>
      <c r="K23" s="141"/>
      <c r="L23" s="29">
        <f>+'DESAGREGADO RECURSOS Y EQUIPOS'!G25</f>
        <v>7500</v>
      </c>
      <c r="M23" s="30">
        <f>+C23*D23*L23</f>
        <v>90000</v>
      </c>
    </row>
    <row r="24" spans="1:21" ht="30" customHeight="1">
      <c r="A24" s="26">
        <v>2.04</v>
      </c>
      <c r="B24" s="27" t="s">
        <v>32</v>
      </c>
      <c r="C24" s="27">
        <v>1</v>
      </c>
      <c r="D24" s="28">
        <v>1</v>
      </c>
      <c r="E24" s="40"/>
      <c r="F24" s="139" t="s">
        <v>34</v>
      </c>
      <c r="G24" s="140"/>
      <c r="H24" s="140"/>
      <c r="I24" s="140"/>
      <c r="J24" s="140"/>
      <c r="K24" s="141"/>
      <c r="L24" s="29">
        <f>+'DESAGREGADO RECURSOS Y EQUIPOS'!H26</f>
        <v>47074</v>
      </c>
      <c r="M24" s="30">
        <f>+C24*D24*L24</f>
        <v>47074</v>
      </c>
    </row>
    <row r="25" spans="1:21" ht="30" customHeight="1">
      <c r="A25" s="26">
        <v>2.0499999999999998</v>
      </c>
      <c r="B25" s="27" t="s">
        <v>32</v>
      </c>
      <c r="C25" s="27">
        <v>1</v>
      </c>
      <c r="D25" s="28">
        <v>1</v>
      </c>
      <c r="E25" s="40"/>
      <c r="F25" s="139" t="s">
        <v>35</v>
      </c>
      <c r="G25" s="140"/>
      <c r="H25" s="140"/>
      <c r="I25" s="140"/>
      <c r="J25" s="140"/>
      <c r="K25" s="141"/>
      <c r="L25" s="29">
        <f>+'DESAGREGADO RECURSOS Y EQUIPOS'!H41</f>
        <v>16910</v>
      </c>
      <c r="M25" s="30">
        <f>+C25*D25*L25</f>
        <v>16910</v>
      </c>
    </row>
    <row r="26" spans="1:21" ht="30" customHeight="1">
      <c r="A26" s="118">
        <v>3</v>
      </c>
      <c r="B26" s="49"/>
      <c r="C26" s="49"/>
      <c r="D26" s="175" t="s">
        <v>36</v>
      </c>
      <c r="E26" s="176"/>
      <c r="F26" s="176"/>
      <c r="G26" s="176"/>
      <c r="H26" s="176"/>
      <c r="I26" s="176"/>
      <c r="J26" s="176"/>
      <c r="K26" s="177"/>
      <c r="L26" s="50"/>
      <c r="M26" s="106">
        <f>SUM(M27)</f>
        <v>162000</v>
      </c>
    </row>
    <row r="27" spans="1:21" ht="30" customHeight="1">
      <c r="A27" s="26">
        <v>3.01</v>
      </c>
      <c r="B27" s="27" t="s">
        <v>32</v>
      </c>
      <c r="C27" s="27">
        <v>1</v>
      </c>
      <c r="D27" s="28">
        <v>1</v>
      </c>
      <c r="E27" s="40"/>
      <c r="F27" s="139" t="s">
        <v>37</v>
      </c>
      <c r="G27" s="140"/>
      <c r="H27" s="140"/>
      <c r="I27" s="140"/>
      <c r="J27" s="140"/>
      <c r="K27" s="141"/>
      <c r="L27" s="29">
        <v>162000</v>
      </c>
      <c r="M27" s="30">
        <f>+C27*D27*L27</f>
        <v>162000</v>
      </c>
    </row>
    <row r="28" spans="1:21" ht="30" customHeight="1">
      <c r="A28" s="118">
        <v>4</v>
      </c>
      <c r="B28" s="49"/>
      <c r="C28" s="49"/>
      <c r="D28" s="204" t="s">
        <v>38</v>
      </c>
      <c r="E28" s="205"/>
      <c r="F28" s="205"/>
      <c r="G28" s="205"/>
      <c r="H28" s="205"/>
      <c r="I28" s="205"/>
      <c r="J28" s="205"/>
      <c r="K28" s="206"/>
      <c r="L28" s="50"/>
      <c r="M28" s="106">
        <f>SUM(M29:M33)</f>
        <v>139960</v>
      </c>
    </row>
    <row r="29" spans="1:21" ht="30" customHeight="1">
      <c r="A29" s="48">
        <v>4.01</v>
      </c>
      <c r="B29" s="27" t="s">
        <v>30</v>
      </c>
      <c r="C29" s="27">
        <v>12</v>
      </c>
      <c r="D29" s="28">
        <v>19</v>
      </c>
      <c r="E29" s="40"/>
      <c r="F29" s="153" t="s">
        <v>39</v>
      </c>
      <c r="G29" s="153"/>
      <c r="H29" s="153"/>
      <c r="I29" s="153"/>
      <c r="J29" s="153"/>
      <c r="K29" s="153"/>
      <c r="L29" s="29">
        <v>190</v>
      </c>
      <c r="M29" s="30">
        <f>+L29*D29*C29</f>
        <v>43320</v>
      </c>
    </row>
    <row r="30" spans="1:21" ht="30" customHeight="1">
      <c r="A30" s="48">
        <v>4.0199999999999996</v>
      </c>
      <c r="B30" s="27" t="s">
        <v>30</v>
      </c>
      <c r="C30" s="27">
        <v>12</v>
      </c>
      <c r="D30" s="28">
        <v>19</v>
      </c>
      <c r="E30" s="40"/>
      <c r="F30" s="153" t="s">
        <v>40</v>
      </c>
      <c r="G30" s="153"/>
      <c r="H30" s="153"/>
      <c r="I30" s="153"/>
      <c r="J30" s="153"/>
      <c r="K30" s="153"/>
      <c r="L30" s="29">
        <v>190</v>
      </c>
      <c r="M30" s="30">
        <f>+L30*D30*C30</f>
        <v>43320</v>
      </c>
    </row>
    <row r="31" spans="1:21" ht="30" customHeight="1">
      <c r="A31" s="48">
        <v>4.03</v>
      </c>
      <c r="B31" s="27" t="s">
        <v>30</v>
      </c>
      <c r="C31" s="27">
        <v>12</v>
      </c>
      <c r="D31" s="28">
        <v>19</v>
      </c>
      <c r="E31" s="40"/>
      <c r="F31" s="157" t="s">
        <v>41</v>
      </c>
      <c r="G31" s="158"/>
      <c r="H31" s="158"/>
      <c r="I31" s="158"/>
      <c r="J31" s="158"/>
      <c r="K31" s="159"/>
      <c r="L31" s="29">
        <v>190</v>
      </c>
      <c r="M31" s="30">
        <f>+L31*D31*C31</f>
        <v>43320</v>
      </c>
      <c r="S31" t="s">
        <v>152</v>
      </c>
      <c r="T31" t="s">
        <v>152</v>
      </c>
      <c r="U31" t="s">
        <v>152</v>
      </c>
    </row>
    <row r="32" spans="1:21" ht="30" customHeight="1">
      <c r="A32" s="48">
        <v>4.04</v>
      </c>
      <c r="B32" s="27" t="s">
        <v>202</v>
      </c>
      <c r="C32" s="27">
        <v>1</v>
      </c>
      <c r="D32" s="28">
        <v>1</v>
      </c>
      <c r="E32" s="40"/>
      <c r="F32" s="157" t="s">
        <v>197</v>
      </c>
      <c r="G32" s="158"/>
      <c r="H32" s="158"/>
      <c r="I32" s="158"/>
      <c r="J32" s="158"/>
      <c r="K32" s="159"/>
      <c r="L32" s="29">
        <v>5000</v>
      </c>
      <c r="M32" s="30">
        <f>+L32*D32*C32</f>
        <v>5000</v>
      </c>
      <c r="S32" t="s">
        <v>152</v>
      </c>
      <c r="T32" t="s">
        <v>152</v>
      </c>
    </row>
    <row r="33" spans="1:13" ht="30" customHeight="1">
      <c r="A33" s="48">
        <v>4.05</v>
      </c>
      <c r="B33" s="27" t="s">
        <v>202</v>
      </c>
      <c r="C33" s="27">
        <v>1</v>
      </c>
      <c r="D33" s="28">
        <v>1</v>
      </c>
      <c r="E33" s="40"/>
      <c r="F33" s="153" t="s">
        <v>198</v>
      </c>
      <c r="G33" s="153"/>
      <c r="H33" s="153"/>
      <c r="I33" s="153"/>
      <c r="J33" s="153"/>
      <c r="K33" s="153"/>
      <c r="L33" s="29">
        <v>5000</v>
      </c>
      <c r="M33" s="30">
        <f>+L33*D33*C33</f>
        <v>5000</v>
      </c>
    </row>
    <row r="34" spans="1:13" ht="23.4">
      <c r="A34" s="198" t="s">
        <v>14</v>
      </c>
      <c r="B34" s="199"/>
      <c r="C34" s="199"/>
      <c r="D34" s="199"/>
      <c r="E34" s="199"/>
      <c r="F34" s="199"/>
      <c r="G34" s="199"/>
      <c r="H34" s="199"/>
      <c r="I34" s="199"/>
      <c r="J34" s="199"/>
      <c r="K34" s="199"/>
      <c r="L34" s="200"/>
      <c r="M34" s="41">
        <f>+M15+M20+M26+M28</f>
        <v>1703912</v>
      </c>
    </row>
    <row r="35" spans="1:13" ht="30" customHeight="1">
      <c r="A35" s="52"/>
      <c r="B35" s="53"/>
      <c r="C35" s="53"/>
      <c r="D35" s="54"/>
      <c r="E35" s="139"/>
      <c r="F35" s="140" t="s">
        <v>15</v>
      </c>
      <c r="G35" s="140"/>
      <c r="H35" s="140"/>
      <c r="I35" s="140"/>
      <c r="J35" s="140"/>
      <c r="K35" s="141"/>
      <c r="L35" s="29">
        <v>0.18</v>
      </c>
      <c r="M35" s="30">
        <f>+L35*M34</f>
        <v>306704.15999999997</v>
      </c>
    </row>
    <row r="36" spans="1:13" ht="30" customHeight="1" thickBot="1">
      <c r="A36" s="207" t="s">
        <v>16</v>
      </c>
      <c r="B36" s="208"/>
      <c r="C36" s="208"/>
      <c r="D36" s="209"/>
      <c r="E36" s="201"/>
      <c r="F36" s="202"/>
      <c r="G36" s="202"/>
      <c r="H36" s="202"/>
      <c r="I36" s="202"/>
      <c r="J36" s="202"/>
      <c r="K36" s="203"/>
      <c r="L36" s="34"/>
      <c r="M36" s="35">
        <f>+M35+M34</f>
        <v>2010616.16</v>
      </c>
    </row>
    <row r="37" spans="1:13" ht="30" customHeight="1" thickTop="1">
      <c r="A37" s="154"/>
      <c r="B37" s="155"/>
      <c r="C37" s="155"/>
      <c r="D37" s="155"/>
      <c r="E37" s="155"/>
      <c r="F37" s="155"/>
      <c r="G37" s="155"/>
      <c r="H37" s="155"/>
      <c r="I37" s="155"/>
      <c r="J37" s="155"/>
      <c r="K37" s="155"/>
      <c r="L37" s="156"/>
      <c r="M37" s="42"/>
    </row>
    <row r="38" spans="1:13" ht="30" customHeight="1" thickBot="1">
      <c r="A38" s="136"/>
      <c r="B38" s="137"/>
      <c r="C38" s="137"/>
      <c r="D38" s="137"/>
      <c r="E38" s="137"/>
      <c r="F38" s="137" t="s">
        <v>17</v>
      </c>
      <c r="G38" s="137"/>
      <c r="H38" s="137"/>
      <c r="I38" s="137"/>
      <c r="J38" s="137"/>
      <c r="K38" s="138"/>
      <c r="L38" s="43"/>
      <c r="M38" s="78"/>
    </row>
    <row r="39" spans="1:13" ht="30" customHeight="1" thickTop="1" thickBot="1">
      <c r="A39" s="154"/>
      <c r="B39" s="155"/>
      <c r="C39" s="155"/>
      <c r="D39" s="155"/>
      <c r="E39" s="155"/>
      <c r="F39" s="155" t="s">
        <v>13</v>
      </c>
      <c r="G39" s="155"/>
      <c r="H39" s="155"/>
      <c r="I39" s="155" t="s">
        <v>18</v>
      </c>
      <c r="J39" s="155"/>
      <c r="K39" s="155"/>
      <c r="L39" s="156"/>
      <c r="M39" s="79"/>
    </row>
    <row r="40" spans="1:13">
      <c r="A40" s="9"/>
      <c r="B40" s="10"/>
      <c r="C40" s="10"/>
      <c r="D40" s="10"/>
      <c r="E40" s="12"/>
      <c r="F40" s="20"/>
      <c r="G40" s="20"/>
      <c r="H40" s="20"/>
      <c r="I40" s="20"/>
      <c r="J40" s="11"/>
      <c r="K40" s="11"/>
      <c r="L40" s="12"/>
      <c r="M40" s="77"/>
    </row>
    <row r="41" spans="1:13" ht="18">
      <c r="A41" s="210"/>
      <c r="B41" s="210"/>
      <c r="C41" s="57"/>
      <c r="D41" s="57"/>
      <c r="E41" s="57"/>
      <c r="F41" s="57"/>
      <c r="G41" s="57"/>
      <c r="H41" s="80"/>
      <c r="I41" s="4"/>
      <c r="J41" s="4"/>
      <c r="K41" s="4"/>
      <c r="L41" s="4"/>
      <c r="M41" s="65"/>
    </row>
    <row r="42" spans="1:13">
      <c r="A42" s="5"/>
      <c r="B42" s="6"/>
      <c r="C42" s="6"/>
      <c r="D42" s="6"/>
      <c r="E42" s="46"/>
      <c r="F42" s="6"/>
      <c r="G42" s="6"/>
      <c r="H42" s="6"/>
      <c r="I42" s="6"/>
      <c r="J42" s="6"/>
      <c r="K42" s="6"/>
      <c r="L42" s="6"/>
      <c r="M42" s="6"/>
    </row>
    <row r="43" spans="1:13" ht="21">
      <c r="A43" s="142" t="s">
        <v>203</v>
      </c>
      <c r="B43" s="143"/>
      <c r="C43" s="143"/>
      <c r="D43" s="143"/>
      <c r="E43" s="143"/>
      <c r="F43" s="143"/>
      <c r="G43" s="143"/>
      <c r="H43" s="143"/>
      <c r="I43" s="143"/>
      <c r="J43" s="143"/>
      <c r="K43" s="143"/>
      <c r="L43" s="6"/>
      <c r="M43" s="6"/>
    </row>
    <row r="44" spans="1:13" ht="22.8">
      <c r="A44" s="71"/>
      <c r="B44" s="72"/>
      <c r="C44" s="72"/>
      <c r="D44" s="72"/>
      <c r="E44" s="73"/>
      <c r="F44" s="74"/>
      <c r="G44" s="74"/>
      <c r="H44" s="75"/>
      <c r="I44" s="75"/>
      <c r="J44" s="75"/>
      <c r="K44" s="75"/>
      <c r="L44" s="6"/>
      <c r="M44" s="6"/>
    </row>
    <row r="45" spans="1:13" ht="24" thickBot="1">
      <c r="A45" s="144" t="s">
        <v>13</v>
      </c>
      <c r="B45" s="145"/>
      <c r="C45" s="145"/>
      <c r="D45" s="146"/>
      <c r="E45" s="76"/>
      <c r="F45" s="144" t="s">
        <v>42</v>
      </c>
      <c r="G45" s="145"/>
      <c r="H45" s="146"/>
      <c r="I45" s="144" t="s">
        <v>27</v>
      </c>
      <c r="J45" s="145"/>
      <c r="K45" s="146"/>
      <c r="L45" s="6"/>
      <c r="M45" s="6"/>
    </row>
    <row r="46" spans="1:13" ht="21">
      <c r="A46" s="133" t="s">
        <v>19</v>
      </c>
      <c r="B46" s="133"/>
      <c r="C46" s="133"/>
      <c r="D46" s="133"/>
      <c r="E46" s="108"/>
      <c r="F46" s="131" t="s">
        <v>43</v>
      </c>
      <c r="G46" s="131"/>
      <c r="H46" s="131"/>
      <c r="I46" s="131" t="s">
        <v>43</v>
      </c>
      <c r="J46" s="131"/>
      <c r="K46" s="131"/>
    </row>
    <row r="47" spans="1:13" ht="21">
      <c r="A47" s="133" t="s">
        <v>20</v>
      </c>
      <c r="B47" s="133"/>
      <c r="C47" s="133"/>
      <c r="D47" s="133"/>
      <c r="E47" s="108"/>
      <c r="F47" s="131" t="s">
        <v>44</v>
      </c>
      <c r="G47" s="131"/>
      <c r="H47" s="131"/>
      <c r="I47" s="131" t="s">
        <v>44</v>
      </c>
      <c r="J47" s="131"/>
      <c r="K47" s="131"/>
    </row>
    <row r="48" spans="1:13" ht="21">
      <c r="A48" s="133" t="s">
        <v>21</v>
      </c>
      <c r="B48" s="133"/>
      <c r="C48" s="133"/>
      <c r="D48" s="133"/>
      <c r="E48" s="108"/>
      <c r="F48" s="134">
        <v>0</v>
      </c>
      <c r="G48" s="131"/>
      <c r="H48" s="131"/>
      <c r="I48" s="134">
        <v>0</v>
      </c>
      <c r="J48" s="131"/>
      <c r="K48" s="131"/>
    </row>
    <row r="49" spans="1:18" ht="21">
      <c r="A49" s="133" t="s">
        <v>189</v>
      </c>
      <c r="B49" s="133"/>
      <c r="C49" s="133"/>
      <c r="D49" s="133"/>
      <c r="E49" s="110"/>
      <c r="F49" s="134" t="s">
        <v>187</v>
      </c>
      <c r="G49" s="131"/>
      <c r="H49" s="131"/>
      <c r="I49" s="134" t="s">
        <v>188</v>
      </c>
      <c r="J49" s="131"/>
      <c r="K49" s="131"/>
    </row>
    <row r="50" spans="1:18" ht="21">
      <c r="A50" s="133" t="s">
        <v>190</v>
      </c>
      <c r="B50" s="133"/>
      <c r="C50" s="133"/>
      <c r="D50" s="133"/>
      <c r="E50" s="110"/>
      <c r="F50" s="134" t="s">
        <v>187</v>
      </c>
      <c r="G50" s="131"/>
      <c r="H50" s="131"/>
      <c r="I50" s="134" t="s">
        <v>187</v>
      </c>
      <c r="J50" s="131"/>
      <c r="K50" s="131"/>
    </row>
    <row r="51" spans="1:18" ht="23.25" customHeight="1">
      <c r="A51" s="135" t="s">
        <v>45</v>
      </c>
      <c r="B51" s="135"/>
      <c r="C51" s="135"/>
      <c r="D51" s="135"/>
      <c r="E51" s="108"/>
      <c r="F51" s="131" t="s">
        <v>46</v>
      </c>
      <c r="G51" s="131"/>
      <c r="H51" s="131"/>
      <c r="I51" s="131" t="s">
        <v>186</v>
      </c>
      <c r="J51" s="131"/>
      <c r="K51" s="131"/>
    </row>
    <row r="52" spans="1:18" ht="21" customHeight="1">
      <c r="A52" s="133" t="s">
        <v>207</v>
      </c>
      <c r="B52" s="133"/>
      <c r="C52" s="133"/>
      <c r="D52" s="133"/>
      <c r="E52" s="133"/>
      <c r="F52" s="131" t="s">
        <v>187</v>
      </c>
      <c r="G52" s="131"/>
      <c r="H52" s="131"/>
      <c r="I52" s="131" t="s">
        <v>188</v>
      </c>
      <c r="J52" s="131"/>
      <c r="K52" s="131"/>
      <c r="L52" s="59"/>
      <c r="M52" s="63"/>
      <c r="R52" s="128"/>
    </row>
    <row r="53" spans="1:18" ht="21">
      <c r="A53" s="133" t="s">
        <v>47</v>
      </c>
      <c r="B53" s="133"/>
      <c r="C53" s="133"/>
      <c r="D53" s="133"/>
      <c r="E53" s="133"/>
      <c r="F53" s="131" t="s">
        <v>48</v>
      </c>
      <c r="G53" s="131"/>
      <c r="H53" s="131"/>
      <c r="I53" s="131" t="s">
        <v>48</v>
      </c>
      <c r="J53" s="131"/>
      <c r="K53" s="131"/>
    </row>
    <row r="54" spans="1:18" ht="21">
      <c r="A54" s="132" t="s">
        <v>49</v>
      </c>
      <c r="B54" s="132"/>
      <c r="C54" s="132"/>
      <c r="D54" s="132"/>
      <c r="E54" s="132"/>
      <c r="F54" s="131" t="s">
        <v>50</v>
      </c>
      <c r="G54" s="131"/>
      <c r="H54" s="131"/>
      <c r="I54" s="131" t="s">
        <v>50</v>
      </c>
      <c r="J54" s="131"/>
      <c r="K54" s="131"/>
    </row>
  </sheetData>
  <mergeCells count="77">
    <mergeCell ref="A39:L39"/>
    <mergeCell ref="F47:H47"/>
    <mergeCell ref="F45:H45"/>
    <mergeCell ref="E35:K35"/>
    <mergeCell ref="E36:K36"/>
    <mergeCell ref="A43:K43"/>
    <mergeCell ref="A45:D45"/>
    <mergeCell ref="I45:K45"/>
    <mergeCell ref="A46:D46"/>
    <mergeCell ref="F46:H46"/>
    <mergeCell ref="I46:K46"/>
    <mergeCell ref="A41:B41"/>
    <mergeCell ref="E11:K11"/>
    <mergeCell ref="A8:D8"/>
    <mergeCell ref="A11:D11"/>
    <mergeCell ref="A14:M14"/>
    <mergeCell ref="F19:K19"/>
    <mergeCell ref="F17:K17"/>
    <mergeCell ref="A6:E6"/>
    <mergeCell ref="A1:E4"/>
    <mergeCell ref="F1:K6"/>
    <mergeCell ref="A10:D10"/>
    <mergeCell ref="A7:D7"/>
    <mergeCell ref="A9:D9"/>
    <mergeCell ref="L1:M2"/>
    <mergeCell ref="F16:K16"/>
    <mergeCell ref="A34:L34"/>
    <mergeCell ref="F23:K23"/>
    <mergeCell ref="F24:K24"/>
    <mergeCell ref="F33:K33"/>
    <mergeCell ref="L3:M3"/>
    <mergeCell ref="E9:K9"/>
    <mergeCell ref="E8:K8"/>
    <mergeCell ref="F13:K13"/>
    <mergeCell ref="L4:L5"/>
    <mergeCell ref="M4:M5"/>
    <mergeCell ref="E10:K10"/>
    <mergeCell ref="F18:K18"/>
    <mergeCell ref="F31:K31"/>
    <mergeCell ref="A5:E5"/>
    <mergeCell ref="A54:E54"/>
    <mergeCell ref="F54:H54"/>
    <mergeCell ref="I47:K47"/>
    <mergeCell ref="I48:K48"/>
    <mergeCell ref="I51:K51"/>
    <mergeCell ref="I53:K53"/>
    <mergeCell ref="I54:K54"/>
    <mergeCell ref="A47:D47"/>
    <mergeCell ref="A48:D48"/>
    <mergeCell ref="F48:H48"/>
    <mergeCell ref="A51:D51"/>
    <mergeCell ref="F51:H51"/>
    <mergeCell ref="A49:D49"/>
    <mergeCell ref="F49:H49"/>
    <mergeCell ref="I49:K49"/>
    <mergeCell ref="A50:D50"/>
    <mergeCell ref="A53:E53"/>
    <mergeCell ref="F53:H53"/>
    <mergeCell ref="D15:K15"/>
    <mergeCell ref="D20:K20"/>
    <mergeCell ref="D26:K26"/>
    <mergeCell ref="D28:K28"/>
    <mergeCell ref="A36:D36"/>
    <mergeCell ref="F27:K27"/>
    <mergeCell ref="F29:K29"/>
    <mergeCell ref="F30:K30"/>
    <mergeCell ref="F25:K25"/>
    <mergeCell ref="F21:K21"/>
    <mergeCell ref="F22:K22"/>
    <mergeCell ref="A37:L37"/>
    <mergeCell ref="F32:K32"/>
    <mergeCell ref="A38:K38"/>
    <mergeCell ref="A52:E52"/>
    <mergeCell ref="F52:H52"/>
    <mergeCell ref="I52:K52"/>
    <mergeCell ref="F50:H50"/>
    <mergeCell ref="I50:K50"/>
  </mergeCells>
  <printOptions horizontalCentered="1"/>
  <pageMargins left="0.39370078740157483" right="0.19685039370078741" top="0.59055118110236227" bottom="0.39370078740157483" header="0.19685039370078741" footer="0.19685039370078741"/>
  <pageSetup paperSize="9" scale="4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B6277-1A72-4DAB-81FC-9591CF68098C}">
  <dimension ref="B3:I54"/>
  <sheetViews>
    <sheetView workbookViewId="0"/>
  </sheetViews>
  <sheetFormatPr baseColWidth="10" defaultColWidth="11.44140625" defaultRowHeight="14.4"/>
  <cols>
    <col min="1" max="1" width="11.44140625" style="89"/>
    <col min="2" max="2" width="7.33203125" style="89" bestFit="1" customWidth="1"/>
    <col min="3" max="3" width="46.6640625" style="89" bestFit="1" customWidth="1"/>
    <col min="4" max="8" width="11.44140625" style="89"/>
    <col min="9" max="9" width="11.88671875" style="89" bestFit="1" customWidth="1"/>
    <col min="10" max="16384" width="11.44140625" style="89"/>
  </cols>
  <sheetData>
    <row r="3" spans="2:9">
      <c r="D3" s="90" t="s">
        <v>54</v>
      </c>
      <c r="E3" s="90" t="s">
        <v>55</v>
      </c>
      <c r="F3" s="90" t="s">
        <v>56</v>
      </c>
      <c r="G3" s="90" t="s">
        <v>57</v>
      </c>
      <c r="H3" s="90" t="s">
        <v>58</v>
      </c>
      <c r="I3" s="90" t="s">
        <v>59</v>
      </c>
    </row>
    <row r="4" spans="2:9">
      <c r="B4" s="91" t="s">
        <v>60</v>
      </c>
      <c r="C4" s="211" t="s">
        <v>61</v>
      </c>
      <c r="D4" s="211"/>
      <c r="E4" s="211"/>
      <c r="F4" s="211"/>
      <c r="G4" s="211"/>
      <c r="H4" s="211"/>
      <c r="I4" s="100">
        <f>+H5+H20+H24+H26+I41</f>
        <v>195794</v>
      </c>
    </row>
    <row r="5" spans="2:9">
      <c r="B5" s="92" t="s">
        <v>62</v>
      </c>
      <c r="C5" s="93" t="s">
        <v>63</v>
      </c>
      <c r="D5" s="94"/>
      <c r="E5" s="95"/>
      <c r="F5" s="95"/>
      <c r="G5" s="95"/>
      <c r="H5" s="119">
        <f>SUM(H6:H19)</f>
        <v>37660</v>
      </c>
      <c r="I5" s="96"/>
    </row>
    <row r="6" spans="2:9">
      <c r="B6" s="92" t="s">
        <v>64</v>
      </c>
      <c r="C6" s="97" t="s">
        <v>65</v>
      </c>
      <c r="D6" s="94" t="s">
        <v>66</v>
      </c>
      <c r="E6" s="95">
        <v>1</v>
      </c>
      <c r="F6" s="95">
        <v>2</v>
      </c>
      <c r="G6" s="95">
        <v>250</v>
      </c>
      <c r="H6" s="94">
        <f t="shared" ref="H6:H19" si="0">E6*F6*G6</f>
        <v>500</v>
      </c>
      <c r="I6" s="96"/>
    </row>
    <row r="7" spans="2:9">
      <c r="B7" s="92" t="s">
        <v>67</v>
      </c>
      <c r="C7" s="97" t="s">
        <v>68</v>
      </c>
      <c r="D7" s="94" t="s">
        <v>66</v>
      </c>
      <c r="E7" s="95">
        <v>3</v>
      </c>
      <c r="F7" s="95">
        <v>1</v>
      </c>
      <c r="G7" s="95">
        <v>100</v>
      </c>
      <c r="H7" s="94">
        <f t="shared" si="0"/>
        <v>300</v>
      </c>
      <c r="I7" s="96"/>
    </row>
    <row r="8" spans="2:9">
      <c r="B8" s="92" t="s">
        <v>69</v>
      </c>
      <c r="C8" s="97" t="s">
        <v>70</v>
      </c>
      <c r="D8" s="94" t="s">
        <v>66</v>
      </c>
      <c r="E8" s="95">
        <v>3</v>
      </c>
      <c r="F8" s="95">
        <v>1</v>
      </c>
      <c r="G8" s="95">
        <v>300</v>
      </c>
      <c r="H8" s="94">
        <f t="shared" si="0"/>
        <v>900</v>
      </c>
      <c r="I8" s="96"/>
    </row>
    <row r="9" spans="2:9">
      <c r="B9" s="92" t="s">
        <v>71</v>
      </c>
      <c r="C9" s="97" t="s">
        <v>72</v>
      </c>
      <c r="D9" s="94" t="s">
        <v>66</v>
      </c>
      <c r="E9" s="95">
        <v>1</v>
      </c>
      <c r="F9" s="95">
        <v>1</v>
      </c>
      <c r="G9" s="95">
        <v>2500</v>
      </c>
      <c r="H9" s="94">
        <f t="shared" si="0"/>
        <v>2500</v>
      </c>
      <c r="I9" s="96"/>
    </row>
    <row r="10" spans="2:9">
      <c r="B10" s="92" t="s">
        <v>73</v>
      </c>
      <c r="C10" s="97" t="s">
        <v>74</v>
      </c>
      <c r="D10" s="94" t="s">
        <v>66</v>
      </c>
      <c r="E10" s="95">
        <v>1</v>
      </c>
      <c r="F10" s="95">
        <v>12</v>
      </c>
      <c r="G10" s="95">
        <v>2500</v>
      </c>
      <c r="H10" s="94">
        <f t="shared" si="0"/>
        <v>30000</v>
      </c>
      <c r="I10" s="96"/>
    </row>
    <row r="11" spans="2:9">
      <c r="B11" s="92" t="s">
        <v>75</v>
      </c>
      <c r="C11" s="97" t="s">
        <v>76</v>
      </c>
      <c r="D11" s="94" t="s">
        <v>66</v>
      </c>
      <c r="E11" s="95">
        <v>1</v>
      </c>
      <c r="F11" s="95">
        <v>1</v>
      </c>
      <c r="G11" s="95">
        <v>1200</v>
      </c>
      <c r="H11" s="94">
        <f t="shared" si="0"/>
        <v>1200</v>
      </c>
      <c r="I11" s="96"/>
    </row>
    <row r="12" spans="2:9">
      <c r="B12" s="92" t="s">
        <v>77</v>
      </c>
      <c r="C12" s="97" t="s">
        <v>78</v>
      </c>
      <c r="D12" s="94" t="s">
        <v>66</v>
      </c>
      <c r="E12" s="95">
        <v>1</v>
      </c>
      <c r="F12" s="95">
        <v>1</v>
      </c>
      <c r="G12" s="95">
        <v>0</v>
      </c>
      <c r="H12" s="94">
        <f t="shared" si="0"/>
        <v>0</v>
      </c>
      <c r="I12" s="96"/>
    </row>
    <row r="13" spans="2:9">
      <c r="B13" s="92" t="s">
        <v>79</v>
      </c>
      <c r="C13" s="97" t="s">
        <v>80</v>
      </c>
      <c r="D13" s="94" t="s">
        <v>66</v>
      </c>
      <c r="E13" s="95">
        <v>1</v>
      </c>
      <c r="F13" s="95">
        <v>1</v>
      </c>
      <c r="G13" s="95">
        <v>200</v>
      </c>
      <c r="H13" s="94">
        <f t="shared" si="0"/>
        <v>200</v>
      </c>
      <c r="I13" s="96"/>
    </row>
    <row r="14" spans="2:9">
      <c r="B14" s="92" t="s">
        <v>81</v>
      </c>
      <c r="C14" s="97" t="s">
        <v>82</v>
      </c>
      <c r="D14" s="94" t="s">
        <v>66</v>
      </c>
      <c r="E14" s="95">
        <v>1</v>
      </c>
      <c r="F14" s="95">
        <v>1</v>
      </c>
      <c r="G14" s="95">
        <v>0</v>
      </c>
      <c r="H14" s="94">
        <f t="shared" si="0"/>
        <v>0</v>
      </c>
      <c r="I14" s="96"/>
    </row>
    <row r="15" spans="2:9">
      <c r="B15" s="92" t="s">
        <v>83</v>
      </c>
      <c r="C15" s="97" t="s">
        <v>85</v>
      </c>
      <c r="D15" s="94" t="s">
        <v>66</v>
      </c>
      <c r="E15" s="95">
        <v>2</v>
      </c>
      <c r="F15" s="95">
        <v>1</v>
      </c>
      <c r="G15" s="95">
        <v>450</v>
      </c>
      <c r="H15" s="94">
        <f t="shared" si="0"/>
        <v>900</v>
      </c>
      <c r="I15" s="96"/>
    </row>
    <row r="16" spans="2:9">
      <c r="B16" s="92" t="s">
        <v>84</v>
      </c>
      <c r="C16" s="97" t="s">
        <v>87</v>
      </c>
      <c r="D16" s="94" t="s">
        <v>66</v>
      </c>
      <c r="E16" s="95">
        <v>1</v>
      </c>
      <c r="F16" s="95">
        <v>1</v>
      </c>
      <c r="G16" s="95">
        <v>150</v>
      </c>
      <c r="H16" s="94">
        <f t="shared" si="0"/>
        <v>150</v>
      </c>
      <c r="I16" s="96"/>
    </row>
    <row r="17" spans="2:9">
      <c r="B17" s="92" t="s">
        <v>86</v>
      </c>
      <c r="C17" s="97" t="s">
        <v>89</v>
      </c>
      <c r="D17" s="94" t="s">
        <v>66</v>
      </c>
      <c r="E17" s="95">
        <v>1</v>
      </c>
      <c r="F17" s="95">
        <v>1</v>
      </c>
      <c r="G17" s="95">
        <v>450</v>
      </c>
      <c r="H17" s="94">
        <f t="shared" si="0"/>
        <v>450</v>
      </c>
      <c r="I17" s="96"/>
    </row>
    <row r="18" spans="2:9">
      <c r="B18" s="92" t="s">
        <v>88</v>
      </c>
      <c r="C18" s="97" t="s">
        <v>91</v>
      </c>
      <c r="D18" s="94" t="s">
        <v>66</v>
      </c>
      <c r="E18" s="95">
        <v>1</v>
      </c>
      <c r="F18" s="95">
        <v>1</v>
      </c>
      <c r="G18" s="95">
        <v>550</v>
      </c>
      <c r="H18" s="94">
        <f t="shared" si="0"/>
        <v>550</v>
      </c>
      <c r="I18" s="96"/>
    </row>
    <row r="19" spans="2:9">
      <c r="B19" s="92" t="s">
        <v>90</v>
      </c>
      <c r="C19" s="97" t="s">
        <v>92</v>
      </c>
      <c r="D19" s="94" t="s">
        <v>66</v>
      </c>
      <c r="E19" s="95">
        <v>1</v>
      </c>
      <c r="F19" s="95">
        <v>1</v>
      </c>
      <c r="G19" s="95">
        <v>10</v>
      </c>
      <c r="H19" s="94">
        <f t="shared" si="0"/>
        <v>10</v>
      </c>
      <c r="I19" s="96"/>
    </row>
    <row r="20" spans="2:9">
      <c r="B20" s="92" t="s">
        <v>93</v>
      </c>
      <c r="C20" s="93" t="s">
        <v>177</v>
      </c>
      <c r="D20" s="94"/>
      <c r="E20" s="95"/>
      <c r="F20" s="95"/>
      <c r="G20" s="95"/>
      <c r="H20" s="119">
        <f>SUM(H21:H23)</f>
        <v>21060</v>
      </c>
      <c r="I20" s="96"/>
    </row>
    <row r="21" spans="2:9">
      <c r="B21" s="92" t="s">
        <v>94</v>
      </c>
      <c r="C21" s="97" t="s">
        <v>95</v>
      </c>
      <c r="D21" s="94" t="s">
        <v>66</v>
      </c>
      <c r="E21" s="95">
        <v>1</v>
      </c>
      <c r="F21" s="95">
        <v>6</v>
      </c>
      <c r="G21" s="95">
        <v>3500</v>
      </c>
      <c r="H21" s="94">
        <f t="shared" ref="H21:H23" si="1">+E21*F21*G21</f>
        <v>21000</v>
      </c>
      <c r="I21" s="96"/>
    </row>
    <row r="22" spans="2:9">
      <c r="B22" s="92" t="s">
        <v>96</v>
      </c>
      <c r="C22" s="97" t="s">
        <v>97</v>
      </c>
      <c r="D22" s="94" t="s">
        <v>66</v>
      </c>
      <c r="E22" s="95">
        <v>1</v>
      </c>
      <c r="F22" s="95">
        <v>12</v>
      </c>
      <c r="G22" s="95">
        <v>5</v>
      </c>
      <c r="H22" s="94">
        <f t="shared" si="1"/>
        <v>60</v>
      </c>
      <c r="I22" s="96"/>
    </row>
    <row r="23" spans="2:9">
      <c r="B23" s="92" t="s">
        <v>98</v>
      </c>
      <c r="C23" s="98" t="s">
        <v>99</v>
      </c>
      <c r="D23" s="94" t="s">
        <v>66</v>
      </c>
      <c r="E23" s="95">
        <v>1</v>
      </c>
      <c r="F23" s="95">
        <v>1</v>
      </c>
      <c r="G23" s="95">
        <v>0</v>
      </c>
      <c r="H23" s="94">
        <f t="shared" si="1"/>
        <v>0</v>
      </c>
      <c r="I23" s="96"/>
    </row>
    <row r="24" spans="2:9">
      <c r="B24" s="92" t="s">
        <v>100</v>
      </c>
      <c r="C24" s="93" t="s">
        <v>101</v>
      </c>
      <c r="D24" s="98"/>
      <c r="E24" s="98"/>
      <c r="F24" s="98"/>
      <c r="G24" s="98"/>
      <c r="H24" s="119">
        <f>E25*F25*G25</f>
        <v>90000</v>
      </c>
      <c r="I24" s="96"/>
    </row>
    <row r="25" spans="2:9">
      <c r="B25" s="92" t="s">
        <v>102</v>
      </c>
      <c r="C25" s="98" t="s">
        <v>178</v>
      </c>
      <c r="D25" s="94" t="s">
        <v>54</v>
      </c>
      <c r="E25" s="95">
        <v>1</v>
      </c>
      <c r="F25" s="95">
        <v>12</v>
      </c>
      <c r="G25" s="95">
        <v>7500</v>
      </c>
      <c r="I25" s="96"/>
    </row>
    <row r="26" spans="2:9">
      <c r="B26" s="92" t="s">
        <v>103</v>
      </c>
      <c r="C26" s="93" t="s">
        <v>104</v>
      </c>
      <c r="D26" s="94"/>
      <c r="E26" s="95"/>
      <c r="F26" s="95"/>
      <c r="G26" s="95"/>
      <c r="H26" s="119">
        <f>SUM(H27:H40)</f>
        <v>47074</v>
      </c>
      <c r="I26" s="96"/>
    </row>
    <row r="27" spans="2:9">
      <c r="B27" s="92" t="s">
        <v>105</v>
      </c>
      <c r="C27" s="97" t="s">
        <v>205</v>
      </c>
      <c r="D27" s="94" t="s">
        <v>66</v>
      </c>
      <c r="E27" s="95">
        <v>19</v>
      </c>
      <c r="F27" s="95">
        <v>1</v>
      </c>
      <c r="G27" s="95">
        <v>18</v>
      </c>
      <c r="H27" s="94">
        <f>+E27*F27*G27</f>
        <v>342</v>
      </c>
      <c r="I27" s="96"/>
    </row>
    <row r="28" spans="2:9">
      <c r="B28" s="92" t="s">
        <v>106</v>
      </c>
      <c r="C28" s="97" t="s">
        <v>107</v>
      </c>
      <c r="D28" s="94" t="s">
        <v>66</v>
      </c>
      <c r="E28" s="95">
        <v>19</v>
      </c>
      <c r="F28" s="95">
        <v>12</v>
      </c>
      <c r="G28" s="95">
        <v>5</v>
      </c>
      <c r="H28" s="94">
        <f t="shared" ref="H28:H47" si="2">+E28*F28*G28</f>
        <v>1140</v>
      </c>
      <c r="I28" s="96"/>
    </row>
    <row r="29" spans="2:9">
      <c r="B29" s="92" t="s">
        <v>108</v>
      </c>
      <c r="C29" s="97" t="s">
        <v>109</v>
      </c>
      <c r="D29" s="94" t="s">
        <v>66</v>
      </c>
      <c r="E29" s="95">
        <v>19</v>
      </c>
      <c r="F29" s="95">
        <v>12</v>
      </c>
      <c r="G29" s="95">
        <v>7</v>
      </c>
      <c r="H29" s="94">
        <f t="shared" si="2"/>
        <v>1596</v>
      </c>
      <c r="I29" s="96"/>
    </row>
    <row r="30" spans="2:9">
      <c r="B30" s="92" t="s">
        <v>110</v>
      </c>
      <c r="C30" s="97" t="s">
        <v>204</v>
      </c>
      <c r="D30" s="94" t="s">
        <v>66</v>
      </c>
      <c r="E30" s="95">
        <v>19</v>
      </c>
      <c r="F30" s="95">
        <v>6</v>
      </c>
      <c r="G30" s="95">
        <v>100</v>
      </c>
      <c r="H30" s="94">
        <f t="shared" si="2"/>
        <v>11400</v>
      </c>
      <c r="I30" s="96"/>
    </row>
    <row r="31" spans="2:9">
      <c r="B31" s="92" t="s">
        <v>111</v>
      </c>
      <c r="C31" s="97" t="s">
        <v>113</v>
      </c>
      <c r="D31" s="94" t="s">
        <v>66</v>
      </c>
      <c r="E31" s="95">
        <v>19</v>
      </c>
      <c r="F31" s="95">
        <v>12</v>
      </c>
      <c r="G31" s="95">
        <v>2</v>
      </c>
      <c r="H31" s="94">
        <f t="shared" si="2"/>
        <v>456</v>
      </c>
      <c r="I31" s="96"/>
    </row>
    <row r="32" spans="2:9">
      <c r="B32" s="92" t="s">
        <v>112</v>
      </c>
      <c r="C32" s="97" t="s">
        <v>115</v>
      </c>
      <c r="D32" s="94" t="s">
        <v>66</v>
      </c>
      <c r="E32" s="95">
        <v>19</v>
      </c>
      <c r="F32" s="95">
        <v>6</v>
      </c>
      <c r="G32" s="95">
        <v>30</v>
      </c>
      <c r="H32" s="94">
        <f t="shared" si="2"/>
        <v>3420</v>
      </c>
      <c r="I32" s="96"/>
    </row>
    <row r="33" spans="2:9">
      <c r="B33" s="92" t="s">
        <v>114</v>
      </c>
      <c r="C33" s="97" t="s">
        <v>117</v>
      </c>
      <c r="D33" s="94" t="s">
        <v>66</v>
      </c>
      <c r="E33" s="95">
        <v>19</v>
      </c>
      <c r="F33" s="95">
        <v>6</v>
      </c>
      <c r="G33" s="95">
        <v>100</v>
      </c>
      <c r="H33" s="94">
        <f t="shared" si="2"/>
        <v>11400</v>
      </c>
      <c r="I33" s="96"/>
    </row>
    <row r="34" spans="2:9">
      <c r="B34" s="92" t="s">
        <v>116</v>
      </c>
      <c r="C34" s="97" t="s">
        <v>119</v>
      </c>
      <c r="D34" s="94" t="s">
        <v>66</v>
      </c>
      <c r="E34" s="95">
        <v>19</v>
      </c>
      <c r="F34" s="95">
        <v>12</v>
      </c>
      <c r="G34" s="95">
        <v>2</v>
      </c>
      <c r="H34" s="94">
        <f t="shared" si="2"/>
        <v>456</v>
      </c>
      <c r="I34" s="96"/>
    </row>
    <row r="35" spans="2:9">
      <c r="B35" s="92" t="s">
        <v>118</v>
      </c>
      <c r="C35" s="97" t="s">
        <v>121</v>
      </c>
      <c r="D35" s="94" t="s">
        <v>66</v>
      </c>
      <c r="E35" s="95">
        <v>19</v>
      </c>
      <c r="F35" s="95">
        <v>12</v>
      </c>
      <c r="G35" s="95">
        <v>10</v>
      </c>
      <c r="H35" s="94">
        <f t="shared" si="2"/>
        <v>2280</v>
      </c>
      <c r="I35" s="96"/>
    </row>
    <row r="36" spans="2:9">
      <c r="B36" s="92" t="s">
        <v>120</v>
      </c>
      <c r="C36" s="97" t="s">
        <v>123</v>
      </c>
      <c r="D36" s="94" t="s">
        <v>66</v>
      </c>
      <c r="E36" s="95">
        <v>19</v>
      </c>
      <c r="F36" s="95">
        <v>12</v>
      </c>
      <c r="G36" s="95">
        <v>10</v>
      </c>
      <c r="H36" s="94">
        <f t="shared" si="2"/>
        <v>2280</v>
      </c>
      <c r="I36" s="96"/>
    </row>
    <row r="37" spans="2:9">
      <c r="B37" s="92" t="s">
        <v>122</v>
      </c>
      <c r="C37" s="97" t="s">
        <v>125</v>
      </c>
      <c r="D37" s="94" t="s">
        <v>66</v>
      </c>
      <c r="E37" s="95">
        <v>19</v>
      </c>
      <c r="F37" s="95">
        <v>12</v>
      </c>
      <c r="G37" s="95">
        <v>3</v>
      </c>
      <c r="H37" s="94">
        <f t="shared" si="2"/>
        <v>684</v>
      </c>
      <c r="I37" s="96"/>
    </row>
    <row r="38" spans="2:9">
      <c r="B38" s="92" t="s">
        <v>124</v>
      </c>
      <c r="C38" s="97" t="s">
        <v>127</v>
      </c>
      <c r="D38" s="94" t="s">
        <v>66</v>
      </c>
      <c r="E38" s="95">
        <v>19</v>
      </c>
      <c r="F38" s="95">
        <v>12</v>
      </c>
      <c r="G38" s="95">
        <v>20</v>
      </c>
      <c r="H38" s="94">
        <f t="shared" si="2"/>
        <v>4560</v>
      </c>
      <c r="I38" s="96"/>
    </row>
    <row r="39" spans="2:9">
      <c r="B39" s="92" t="s">
        <v>126</v>
      </c>
      <c r="C39" s="97" t="s">
        <v>129</v>
      </c>
      <c r="D39" s="94" t="s">
        <v>66</v>
      </c>
      <c r="E39" s="95">
        <v>19</v>
      </c>
      <c r="F39" s="95">
        <v>12</v>
      </c>
      <c r="G39" s="95">
        <v>20</v>
      </c>
      <c r="H39" s="94">
        <f t="shared" si="2"/>
        <v>4560</v>
      </c>
      <c r="I39" s="96"/>
    </row>
    <row r="40" spans="2:9">
      <c r="B40" s="92" t="s">
        <v>128</v>
      </c>
      <c r="C40" s="97" t="s">
        <v>130</v>
      </c>
      <c r="D40" s="94" t="s">
        <v>66</v>
      </c>
      <c r="E40" s="95">
        <v>1</v>
      </c>
      <c r="F40" s="95">
        <v>1</v>
      </c>
      <c r="G40" s="95">
        <v>2500</v>
      </c>
      <c r="H40" s="94">
        <f t="shared" si="2"/>
        <v>2500</v>
      </c>
      <c r="I40" s="96"/>
    </row>
    <row r="41" spans="2:9">
      <c r="B41" s="92" t="s">
        <v>131</v>
      </c>
      <c r="C41" s="107" t="s">
        <v>132</v>
      </c>
      <c r="D41" s="94" t="s">
        <v>66</v>
      </c>
      <c r="E41" s="95"/>
      <c r="F41" s="95"/>
      <c r="G41" s="95"/>
      <c r="H41" s="119">
        <f>SUM(H42:H48)</f>
        <v>16910</v>
      </c>
      <c r="I41" s="94"/>
    </row>
    <row r="42" spans="2:9">
      <c r="B42" s="92" t="s">
        <v>163</v>
      </c>
      <c r="C42" s="97" t="s">
        <v>170</v>
      </c>
      <c r="D42" s="94" t="s">
        <v>66</v>
      </c>
      <c r="E42" s="95">
        <v>19</v>
      </c>
      <c r="F42" s="95">
        <f>2*2</f>
        <v>4</v>
      </c>
      <c r="G42" s="95">
        <v>25</v>
      </c>
      <c r="H42" s="94">
        <f t="shared" si="2"/>
        <v>1900</v>
      </c>
      <c r="I42" s="96"/>
    </row>
    <row r="43" spans="2:9">
      <c r="B43" s="92" t="s">
        <v>164</v>
      </c>
      <c r="C43" s="97" t="s">
        <v>171</v>
      </c>
      <c r="D43" s="94" t="s">
        <v>66</v>
      </c>
      <c r="E43" s="95">
        <v>19</v>
      </c>
      <c r="F43" s="95">
        <f>2*2</f>
        <v>4</v>
      </c>
      <c r="G43" s="95">
        <v>50</v>
      </c>
      <c r="H43" s="94">
        <f t="shared" si="2"/>
        <v>3800</v>
      </c>
      <c r="I43" s="96"/>
    </row>
    <row r="44" spans="2:9">
      <c r="B44" s="92" t="s">
        <v>165</v>
      </c>
      <c r="C44" s="97" t="s">
        <v>172</v>
      </c>
      <c r="D44" s="94" t="s">
        <v>66</v>
      </c>
      <c r="E44" s="95">
        <v>19</v>
      </c>
      <c r="F44" s="95">
        <v>1</v>
      </c>
      <c r="G44" s="95">
        <v>25</v>
      </c>
      <c r="H44" s="94">
        <f t="shared" si="2"/>
        <v>475</v>
      </c>
      <c r="I44" s="96"/>
    </row>
    <row r="45" spans="2:9">
      <c r="B45" s="92" t="s">
        <v>166</v>
      </c>
      <c r="C45" s="97" t="s">
        <v>174</v>
      </c>
      <c r="D45" s="94" t="s">
        <v>66</v>
      </c>
      <c r="E45" s="95">
        <v>19</v>
      </c>
      <c r="F45" s="95">
        <v>1</v>
      </c>
      <c r="G45" s="95">
        <v>60</v>
      </c>
      <c r="H45" s="94">
        <f t="shared" si="2"/>
        <v>1140</v>
      </c>
      <c r="I45" s="96"/>
    </row>
    <row r="46" spans="2:9">
      <c r="B46" s="92" t="s">
        <v>167</v>
      </c>
      <c r="C46" s="97" t="s">
        <v>173</v>
      </c>
      <c r="D46" s="94" t="s">
        <v>66</v>
      </c>
      <c r="E46" s="95">
        <v>19</v>
      </c>
      <c r="F46" s="95">
        <v>1</v>
      </c>
      <c r="G46" s="95">
        <v>430</v>
      </c>
      <c r="H46" s="94">
        <f t="shared" si="2"/>
        <v>8170</v>
      </c>
      <c r="I46" s="96"/>
    </row>
    <row r="47" spans="2:9">
      <c r="B47" s="92" t="s">
        <v>168</v>
      </c>
      <c r="C47" s="97" t="s">
        <v>175</v>
      </c>
      <c r="D47" s="94" t="s">
        <v>66</v>
      </c>
      <c r="E47" s="95">
        <v>19</v>
      </c>
      <c r="F47" s="95">
        <v>1</v>
      </c>
      <c r="G47" s="95">
        <v>50</v>
      </c>
      <c r="H47" s="94">
        <f t="shared" si="2"/>
        <v>950</v>
      </c>
      <c r="I47" s="96"/>
    </row>
    <row r="48" spans="2:9">
      <c r="B48" s="92" t="s">
        <v>169</v>
      </c>
      <c r="C48" s="97" t="s">
        <v>176</v>
      </c>
      <c r="D48" s="94" t="s">
        <v>66</v>
      </c>
      <c r="E48" s="95">
        <v>19</v>
      </c>
      <c r="F48" s="95">
        <v>1</v>
      </c>
      <c r="G48" s="95">
        <v>25</v>
      </c>
      <c r="H48" s="94">
        <f t="shared" ref="H48" si="3">+E48*F48*G48</f>
        <v>475</v>
      </c>
      <c r="I48" s="96"/>
    </row>
    <row r="50" spans="2:9">
      <c r="D50" s="111" t="s">
        <v>54</v>
      </c>
      <c r="E50" s="111" t="s">
        <v>55</v>
      </c>
      <c r="F50" s="111" t="s">
        <v>56</v>
      </c>
      <c r="G50" s="111" t="s">
        <v>57</v>
      </c>
      <c r="H50" s="111" t="s">
        <v>58</v>
      </c>
      <c r="I50" s="111" t="s">
        <v>59</v>
      </c>
    </row>
    <row r="51" spans="2:9">
      <c r="B51" s="99" t="s">
        <v>183</v>
      </c>
      <c r="C51" s="116" t="s">
        <v>179</v>
      </c>
      <c r="D51" s="113"/>
      <c r="E51" s="113"/>
      <c r="F51" s="113"/>
      <c r="G51" s="113"/>
      <c r="H51" s="113"/>
      <c r="I51" s="114">
        <f>+H52+H53</f>
        <v>162000</v>
      </c>
    </row>
    <row r="52" spans="2:9">
      <c r="B52" s="99" t="s">
        <v>184</v>
      </c>
      <c r="C52" s="112" t="s">
        <v>181</v>
      </c>
      <c r="D52" s="113" t="s">
        <v>180</v>
      </c>
      <c r="E52" s="113">
        <v>11</v>
      </c>
      <c r="F52" s="113">
        <v>12</v>
      </c>
      <c r="G52" s="113">
        <v>900</v>
      </c>
      <c r="H52" s="94">
        <f>+E52*F52*G52</f>
        <v>118800</v>
      </c>
      <c r="I52" s="113"/>
    </row>
    <row r="53" spans="2:9">
      <c r="B53" s="99" t="s">
        <v>185</v>
      </c>
      <c r="C53" s="112" t="s">
        <v>182</v>
      </c>
      <c r="D53" s="113" t="s">
        <v>180</v>
      </c>
      <c r="E53" s="113">
        <v>8</v>
      </c>
      <c r="F53" s="113">
        <v>12</v>
      </c>
      <c r="G53" s="113">
        <v>450</v>
      </c>
      <c r="H53" s="94">
        <f>+E53*F53*G53</f>
        <v>43200</v>
      </c>
      <c r="I53" s="113"/>
    </row>
    <row r="54" spans="2:9">
      <c r="B54" s="109"/>
    </row>
  </sheetData>
  <mergeCells count="1">
    <mergeCell ref="C4:H4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4FCE8-BA64-40CE-8F2E-51C4474E3A66}">
  <dimension ref="B2:J22"/>
  <sheetViews>
    <sheetView workbookViewId="0">
      <selection activeCell="F28" sqref="F28"/>
    </sheetView>
  </sheetViews>
  <sheetFormatPr baseColWidth="10" defaultRowHeight="14.4"/>
  <cols>
    <col min="6" max="7" width="11.44140625" style="81"/>
    <col min="8" max="8" width="14.44140625" style="81" bestFit="1" customWidth="1"/>
  </cols>
  <sheetData>
    <row r="2" spans="2:10">
      <c r="B2" s="215" t="s">
        <v>133</v>
      </c>
      <c r="C2" s="216"/>
      <c r="D2" s="216"/>
      <c r="E2" s="216"/>
      <c r="F2" s="216"/>
      <c r="G2" s="216"/>
      <c r="H2" s="216"/>
      <c r="I2" s="216"/>
      <c r="J2" s="217"/>
    </row>
    <row r="3" spans="2:10" ht="7.5" customHeight="1"/>
    <row r="4" spans="2:10">
      <c r="B4" s="218" t="s">
        <v>134</v>
      </c>
      <c r="C4" s="219"/>
      <c r="D4" s="219"/>
      <c r="E4" s="220"/>
      <c r="F4" s="85" t="s">
        <v>135</v>
      </c>
      <c r="G4" s="85" t="s">
        <v>136</v>
      </c>
      <c r="H4" s="85" t="s">
        <v>137</v>
      </c>
      <c r="I4" s="85" t="s">
        <v>138</v>
      </c>
      <c r="J4" s="85" t="s">
        <v>139</v>
      </c>
    </row>
    <row r="5" spans="2:10">
      <c r="B5" s="86" t="s">
        <v>140</v>
      </c>
      <c r="C5" s="87"/>
      <c r="D5" s="87"/>
      <c r="E5" s="88"/>
      <c r="F5" s="85"/>
      <c r="G5" s="85"/>
      <c r="H5" s="85"/>
      <c r="I5" s="85"/>
      <c r="J5" s="85"/>
    </row>
    <row r="6" spans="2:10">
      <c r="B6" s="212" t="s">
        <v>141</v>
      </c>
      <c r="C6" s="213"/>
      <c r="D6" s="213"/>
      <c r="E6" s="214"/>
      <c r="F6" s="82" t="s">
        <v>142</v>
      </c>
      <c r="G6" s="83">
        <v>1</v>
      </c>
      <c r="H6" s="83">
        <v>0.25</v>
      </c>
      <c r="I6" s="84">
        <v>18000</v>
      </c>
      <c r="J6" s="84">
        <f>+G6*H6*I6</f>
        <v>4500</v>
      </c>
    </row>
    <row r="7" spans="2:10">
      <c r="B7" s="212" t="s">
        <v>143</v>
      </c>
      <c r="C7" s="213"/>
      <c r="D7" s="213"/>
      <c r="E7" s="214"/>
      <c r="F7" s="82" t="s">
        <v>142</v>
      </c>
      <c r="G7" s="83">
        <v>1</v>
      </c>
      <c r="H7" s="83">
        <v>0.25</v>
      </c>
      <c r="I7" s="84">
        <v>5000</v>
      </c>
      <c r="J7" s="84">
        <f t="shared" ref="J7:J19" si="0">+G7*H7*I7</f>
        <v>1250</v>
      </c>
    </row>
    <row r="8" spans="2:10">
      <c r="B8" s="212" t="s">
        <v>161</v>
      </c>
      <c r="C8" s="213"/>
      <c r="D8" s="213"/>
      <c r="E8" s="214"/>
      <c r="F8" s="82" t="s">
        <v>142</v>
      </c>
      <c r="G8" s="83">
        <v>1</v>
      </c>
      <c r="H8" s="83">
        <v>0.2</v>
      </c>
      <c r="I8" s="84">
        <v>5000</v>
      </c>
      <c r="J8" s="84">
        <f t="shared" ref="J8" si="1">+G8*H8*I8</f>
        <v>1000</v>
      </c>
    </row>
    <row r="9" spans="2:10">
      <c r="B9" s="212" t="s">
        <v>160</v>
      </c>
      <c r="C9" s="213"/>
      <c r="D9" s="213"/>
      <c r="E9" s="214"/>
      <c r="F9" s="82" t="s">
        <v>142</v>
      </c>
      <c r="G9" s="83">
        <v>1</v>
      </c>
      <c r="H9" s="83">
        <v>0.2</v>
      </c>
      <c r="I9" s="84">
        <v>6000</v>
      </c>
      <c r="J9" s="84">
        <f t="shared" ref="J9" si="2">+G9*H9*I9</f>
        <v>1200</v>
      </c>
    </row>
    <row r="10" spans="2:10">
      <c r="B10" s="212" t="s">
        <v>157</v>
      </c>
      <c r="C10" s="213"/>
      <c r="D10" s="213"/>
      <c r="E10" s="214"/>
      <c r="F10" s="82" t="s">
        <v>142</v>
      </c>
      <c r="G10" s="83">
        <v>1</v>
      </c>
      <c r="H10" s="83">
        <v>0.25</v>
      </c>
      <c r="I10" s="84">
        <v>7000</v>
      </c>
      <c r="J10" s="84">
        <f>+G10*H10*I10</f>
        <v>1750</v>
      </c>
    </row>
    <row r="11" spans="2:10">
      <c r="B11" s="212" t="s">
        <v>159</v>
      </c>
      <c r="C11" s="213"/>
      <c r="D11" s="213"/>
      <c r="E11" s="214"/>
      <c r="F11" s="82" t="s">
        <v>142</v>
      </c>
      <c r="G11" s="83">
        <v>1</v>
      </c>
      <c r="H11" s="83">
        <v>0.2</v>
      </c>
      <c r="I11" s="84">
        <v>5000</v>
      </c>
      <c r="J11" s="84">
        <f t="shared" ref="J11" si="3">+G11*H11*I11</f>
        <v>1000</v>
      </c>
    </row>
    <row r="12" spans="2:10">
      <c r="B12" s="212" t="s">
        <v>154</v>
      </c>
      <c r="C12" s="213"/>
      <c r="D12" s="213"/>
      <c r="E12" s="214"/>
      <c r="F12" s="82" t="s">
        <v>142</v>
      </c>
      <c r="G12" s="83">
        <v>1</v>
      </c>
      <c r="H12" s="83">
        <v>0.25</v>
      </c>
      <c r="I12" s="84">
        <v>4000</v>
      </c>
      <c r="J12" s="84">
        <f t="shared" ref="J12" si="4">+G12*H12*I12</f>
        <v>1000</v>
      </c>
    </row>
    <row r="13" spans="2:10">
      <c r="B13" s="212" t="s">
        <v>144</v>
      </c>
      <c r="C13" s="213"/>
      <c r="D13" s="213"/>
      <c r="E13" s="214"/>
      <c r="F13" s="82" t="s">
        <v>142</v>
      </c>
      <c r="G13" s="83">
        <v>1</v>
      </c>
      <c r="H13" s="83">
        <v>0.2</v>
      </c>
      <c r="I13" s="84">
        <v>3000</v>
      </c>
      <c r="J13" s="84">
        <f t="shared" si="0"/>
        <v>600</v>
      </c>
    </row>
    <row r="14" spans="2:10">
      <c r="B14" s="212" t="s">
        <v>145</v>
      </c>
      <c r="C14" s="213"/>
      <c r="D14" s="213"/>
      <c r="E14" s="214"/>
      <c r="F14" s="82" t="s">
        <v>142</v>
      </c>
      <c r="G14" s="83">
        <v>1</v>
      </c>
      <c r="H14" s="83">
        <v>0.2</v>
      </c>
      <c r="I14" s="84">
        <v>2500</v>
      </c>
      <c r="J14" s="84">
        <f t="shared" si="0"/>
        <v>500</v>
      </c>
    </row>
    <row r="15" spans="2:10">
      <c r="B15" s="212" t="s">
        <v>206</v>
      </c>
      <c r="C15" s="213"/>
      <c r="D15" s="213"/>
      <c r="E15" s="214"/>
      <c r="F15" s="82" t="s">
        <v>146</v>
      </c>
      <c r="G15" s="83">
        <v>1</v>
      </c>
      <c r="H15" s="83">
        <v>1</v>
      </c>
      <c r="I15" s="84">
        <v>5500</v>
      </c>
      <c r="J15" s="84">
        <f t="shared" si="0"/>
        <v>5500</v>
      </c>
    </row>
    <row r="16" spans="2:10">
      <c r="B16" s="212" t="s">
        <v>147</v>
      </c>
      <c r="C16" s="213"/>
      <c r="D16" s="213"/>
      <c r="E16" s="214"/>
      <c r="F16" s="82" t="s">
        <v>142</v>
      </c>
      <c r="G16" s="83">
        <v>1</v>
      </c>
      <c r="H16" s="83">
        <v>0.5</v>
      </c>
      <c r="I16" s="84">
        <v>2000</v>
      </c>
      <c r="J16" s="84">
        <f t="shared" si="0"/>
        <v>1000</v>
      </c>
    </row>
    <row r="17" spans="2:10">
      <c r="B17" s="212" t="s">
        <v>156</v>
      </c>
      <c r="C17" s="213"/>
      <c r="D17" s="213"/>
      <c r="E17" s="214"/>
      <c r="F17" s="82" t="s">
        <v>146</v>
      </c>
      <c r="G17" s="83">
        <v>1</v>
      </c>
      <c r="H17" s="83">
        <v>1</v>
      </c>
      <c r="I17" s="84">
        <v>1000</v>
      </c>
      <c r="J17" s="84">
        <f t="shared" si="0"/>
        <v>1000</v>
      </c>
    </row>
    <row r="18" spans="2:10">
      <c r="B18" s="212" t="s">
        <v>155</v>
      </c>
      <c r="C18" s="213" t="s">
        <v>148</v>
      </c>
      <c r="D18" s="213"/>
      <c r="E18" s="214"/>
      <c r="F18" s="82" t="s">
        <v>146</v>
      </c>
      <c r="G18" s="83">
        <v>1</v>
      </c>
      <c r="H18" s="83">
        <v>1</v>
      </c>
      <c r="I18" s="84">
        <v>800</v>
      </c>
      <c r="J18" s="84">
        <f t="shared" si="0"/>
        <v>800</v>
      </c>
    </row>
    <row r="19" spans="2:10">
      <c r="B19" s="212" t="s">
        <v>158</v>
      </c>
      <c r="C19" s="213" t="s">
        <v>148</v>
      </c>
      <c r="D19" s="213"/>
      <c r="E19" s="214"/>
      <c r="F19" s="82" t="s">
        <v>146</v>
      </c>
      <c r="G19" s="83">
        <v>1</v>
      </c>
      <c r="H19" s="83">
        <v>0.25</v>
      </c>
      <c r="I19" s="84">
        <v>12000</v>
      </c>
      <c r="J19" s="84">
        <f t="shared" si="0"/>
        <v>3000</v>
      </c>
    </row>
    <row r="20" spans="2:10">
      <c r="B20" s="121" t="s">
        <v>149</v>
      </c>
      <c r="C20" s="122"/>
      <c r="D20" s="123" t="s">
        <v>150</v>
      </c>
      <c r="E20" s="124"/>
      <c r="F20" s="125"/>
      <c r="G20" s="125"/>
      <c r="H20" s="125"/>
      <c r="I20" s="126"/>
      <c r="J20" s="101">
        <f>SUM(J6:J19)</f>
        <v>24100</v>
      </c>
    </row>
    <row r="21" spans="2:10">
      <c r="B21" s="121" t="s">
        <v>151</v>
      </c>
      <c r="C21" s="122"/>
      <c r="D21" s="123" t="s">
        <v>150</v>
      </c>
      <c r="E21" s="127"/>
      <c r="F21" s="125"/>
      <c r="G21" s="125"/>
      <c r="H21" s="125"/>
      <c r="I21" s="126"/>
      <c r="J21" s="101">
        <f>+J20*12</f>
        <v>289200</v>
      </c>
    </row>
    <row r="22" spans="2:10">
      <c r="J22" t="s">
        <v>152</v>
      </c>
    </row>
  </sheetData>
  <mergeCells count="16">
    <mergeCell ref="B16:E16"/>
    <mergeCell ref="B17:E17"/>
    <mergeCell ref="B18:E18"/>
    <mergeCell ref="B19:E19"/>
    <mergeCell ref="B2:J2"/>
    <mergeCell ref="B4:E4"/>
    <mergeCell ref="B6:E6"/>
    <mergeCell ref="B7:E7"/>
    <mergeCell ref="B15:E15"/>
    <mergeCell ref="B13:E13"/>
    <mergeCell ref="B14:E14"/>
    <mergeCell ref="B12:E12"/>
    <mergeCell ref="B8:E8"/>
    <mergeCell ref="B10:E10"/>
    <mergeCell ref="B11:E11"/>
    <mergeCell ref="B9:E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bf002415-66b4-49b9-a1c9-362206eb161a" xsi:nil="true"/>
    <SharedWithUsers xmlns="267c4d04-9e80-4fa2-a816-72c2f787efb4">
      <UserInfo>
        <DisplayName/>
        <AccountId xsi:nil="true"/>
        <AccountType/>
      </UserInfo>
    </SharedWithUsers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5009" ma:contentTypeDescription="Create a new document." ma:contentTypeScope="" ma:versionID="6af3e9acd043354db98e9629420ce2ee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41FB1B-B6E5-4254-AD67-B0DB5F8682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E2649C-C129-4096-8449-6397088B68A2}">
  <ds:schemaRefs>
    <ds:schemaRef ds:uri="http://purl.org/dc/elements/1.1/"/>
    <ds:schemaRef ds:uri="http://schemas.microsoft.com/office/2006/metadata/properties"/>
    <ds:schemaRef ds:uri="http://purl.org/dc/terms/"/>
    <ds:schemaRef ds:uri="bf002415-66b4-49b9-a1c9-362206eb161a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267c4d04-9e80-4fa2-a816-72c2f787efb4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1D3CA2C-A251-446A-9921-28472E2FDA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DETALLADO</vt:lpstr>
      <vt:lpstr>CONSOLIDADO</vt:lpstr>
      <vt:lpstr>DESAGREGADO RECURSOS Y EQUIPOS</vt:lpstr>
      <vt:lpstr>DESAGREGADO GG</vt:lpstr>
      <vt:lpstr>CONSOLIDADO!Área_de_impresión</vt:lpstr>
      <vt:lpstr>DETALLADO!Área_de_impresión</vt:lpstr>
      <vt:lpstr>CONSOLIDADO!Print_Area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RUBEN ORLANDO VARILLAS MINCHAN</cp:lastModifiedBy>
  <cp:revision/>
  <dcterms:created xsi:type="dcterms:W3CDTF">2015-03-19T22:07:36Z</dcterms:created>
  <dcterms:modified xsi:type="dcterms:W3CDTF">2024-07-16T03:42:35Z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0x0101006E452229A17967418DF33640A1281E2700D2DC27B370420D4EB8630A635588BE5D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