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2024\OHLA NUEVO\CARPETA C\Carpeta C R2\"/>
    </mc:Choice>
  </mc:AlternateContent>
  <xr:revisionPtr revIDLastSave="0" documentId="13_ncr:1_{940A2A05-449B-48BA-99C7-82D44F5325F2}" xr6:coauthVersionLast="47" xr6:coauthVersionMax="47" xr10:uidLastSave="{00000000-0000-0000-0000-000000000000}"/>
  <bookViews>
    <workbookView xWindow="-110" yWindow="-110" windowWidth="19420" windowHeight="11500" firstSheet="2" activeTab="4" xr2:uid="{00000000-000D-0000-FFFF-FFFF00000000}"/>
  </bookViews>
  <sheets>
    <sheet name="EAP Chicama" sheetId="10" state="hidden" r:id="rId1"/>
    <sheet name="EAP Virú" sheetId="11" state="hidden" r:id="rId2"/>
    <sheet name="Rescate y traslado" sheetId="32" r:id="rId3"/>
    <sheet name="Mantenimiento de Vivero" sheetId="34" r:id="rId4"/>
    <sheet name="Transplante y reubicación" sheetId="35" r:id="rId5"/>
    <sheet name="Mantto. Evaluación y control" sheetId="36" r:id="rId6"/>
    <sheet name="RESUMEN DE COSTOS" sheetId="38" r:id="rId7"/>
    <sheet name="Sheet1" sheetId="39" r:id="rId8"/>
    <sheet name="PLANILLA" sheetId="33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GMP1297" localSheetId="3" hidden="1">#REF!</definedName>
    <definedName name="____________GMP1297" localSheetId="5" hidden="1">#REF!</definedName>
    <definedName name="____________GMP1297" localSheetId="2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localSheetId="5" hidden="1">#REF!</definedName>
    <definedName name="____________gmp2000" localSheetId="2" hidden="1">#REF!</definedName>
    <definedName name="____________gmp2000" localSheetId="4" hidden="1">#REF!</definedName>
    <definedName name="____________gmp2000" hidden="1">#REF!</definedName>
    <definedName name="____________rox1" localSheetId="3" hidden="1">#REF!</definedName>
    <definedName name="____________rox1" localSheetId="5" hidden="1">#REF!</definedName>
    <definedName name="____________rox1" localSheetId="2" hidden="1">#REF!</definedName>
    <definedName name="____________rox1" localSheetId="4" hidden="1">#REF!</definedName>
    <definedName name="____________rox1" hidden="1">#REF!</definedName>
    <definedName name="____________rox2" localSheetId="3" hidden="1">#REF!</definedName>
    <definedName name="____________rox2" localSheetId="5" hidden="1">#REF!</definedName>
    <definedName name="____________rox2" localSheetId="2" hidden="1">#REF!</definedName>
    <definedName name="____________rox2" localSheetId="4" hidden="1">#REF!</definedName>
    <definedName name="____________rox2" hidden="1">#REF!</definedName>
    <definedName name="____________rox3" localSheetId="3" hidden="1">#REF!</definedName>
    <definedName name="____________rox3" localSheetId="5" hidden="1">#REF!</definedName>
    <definedName name="____________rox3" localSheetId="2" hidden="1">#REF!</definedName>
    <definedName name="____________rox3" localSheetId="4" hidden="1">#REF!</definedName>
    <definedName name="____________rox3" hidden="1">#REF!</definedName>
    <definedName name="___________GMP1297" localSheetId="3" hidden="1">#REF!</definedName>
    <definedName name="___________GMP1297" localSheetId="5" hidden="1">#REF!</definedName>
    <definedName name="___________GMP1297" localSheetId="2" hidden="1">#REF!</definedName>
    <definedName name="___________GMP1297" localSheetId="4" hidden="1">#REF!</definedName>
    <definedName name="___________GMP1297" hidden="1">#REF!</definedName>
    <definedName name="___________gmp2000" localSheetId="3" hidden="1">#REF!</definedName>
    <definedName name="___________gmp2000" localSheetId="5" hidden="1">#REF!</definedName>
    <definedName name="___________gmp2000" localSheetId="2" hidden="1">#REF!</definedName>
    <definedName name="___________gmp2000" localSheetId="4" hidden="1">#REF!</definedName>
    <definedName name="___________gmp2000" hidden="1">#REF!</definedName>
    <definedName name="___________rox1" localSheetId="3" hidden="1">#REF!</definedName>
    <definedName name="___________rox1" localSheetId="5" hidden="1">#REF!</definedName>
    <definedName name="___________rox1" localSheetId="2" hidden="1">#REF!</definedName>
    <definedName name="___________rox1" localSheetId="4" hidden="1">#REF!</definedName>
    <definedName name="___________rox1" hidden="1">#REF!</definedName>
    <definedName name="___________rox2" localSheetId="3" hidden="1">#REF!</definedName>
    <definedName name="___________rox2" localSheetId="5" hidden="1">#REF!</definedName>
    <definedName name="___________rox2" localSheetId="2" hidden="1">#REF!</definedName>
    <definedName name="___________rox2" localSheetId="4" hidden="1">#REF!</definedName>
    <definedName name="___________rox2" hidden="1">#REF!</definedName>
    <definedName name="___________rox3" localSheetId="3" hidden="1">#REF!</definedName>
    <definedName name="___________rox3" localSheetId="5" hidden="1">#REF!</definedName>
    <definedName name="___________rox3" localSheetId="2" hidden="1">#REF!</definedName>
    <definedName name="___________rox3" localSheetId="4" hidden="1">#REF!</definedName>
    <definedName name="___________rox3" hidden="1">#REF!</definedName>
    <definedName name="__________GMP1297" localSheetId="3" hidden="1">#REF!</definedName>
    <definedName name="__________GMP1297" localSheetId="5" hidden="1">#REF!</definedName>
    <definedName name="__________GMP1297" localSheetId="2" hidden="1">#REF!</definedName>
    <definedName name="__________GMP1297" localSheetId="4" hidden="1">#REF!</definedName>
    <definedName name="__________GMP1297" hidden="1">#REF!</definedName>
    <definedName name="__________gmp2000" localSheetId="3" hidden="1">#REF!</definedName>
    <definedName name="__________gmp2000" localSheetId="5" hidden="1">#REF!</definedName>
    <definedName name="__________gmp2000" localSheetId="2" hidden="1">#REF!</definedName>
    <definedName name="__________gmp2000" localSheetId="4" hidden="1">#REF!</definedName>
    <definedName name="__________gmp2000" hidden="1">#REF!</definedName>
    <definedName name="__________rox1" localSheetId="3" hidden="1">#REF!</definedName>
    <definedName name="__________rox1" localSheetId="5" hidden="1">#REF!</definedName>
    <definedName name="__________rox1" localSheetId="2" hidden="1">#REF!</definedName>
    <definedName name="__________rox1" localSheetId="4" hidden="1">#REF!</definedName>
    <definedName name="__________rox1" hidden="1">#REF!</definedName>
    <definedName name="__________rox2" localSheetId="3" hidden="1">#REF!</definedName>
    <definedName name="__________rox2" localSheetId="5" hidden="1">#REF!</definedName>
    <definedName name="__________rox2" localSheetId="2" hidden="1">#REF!</definedName>
    <definedName name="__________rox2" localSheetId="4" hidden="1">#REF!</definedName>
    <definedName name="__________rox2" hidden="1">#REF!</definedName>
    <definedName name="__________rox3" localSheetId="3" hidden="1">#REF!</definedName>
    <definedName name="__________rox3" localSheetId="5" hidden="1">#REF!</definedName>
    <definedName name="__________rox3" localSheetId="2" hidden="1">#REF!</definedName>
    <definedName name="__________rox3" localSheetId="4" hidden="1">#REF!</definedName>
    <definedName name="__________rox3" hidden="1">#REF!</definedName>
    <definedName name="_________GMP1297" localSheetId="3" hidden="1">#REF!</definedName>
    <definedName name="_________GMP1297" localSheetId="5" hidden="1">#REF!</definedName>
    <definedName name="_________GMP1297" localSheetId="2" hidden="1">#REF!</definedName>
    <definedName name="_________GMP1297" localSheetId="4" hidden="1">#REF!</definedName>
    <definedName name="_________GMP1297" hidden="1">#REF!</definedName>
    <definedName name="_________gmp2000" localSheetId="3" hidden="1">#REF!</definedName>
    <definedName name="_________gmp2000" localSheetId="5" hidden="1">#REF!</definedName>
    <definedName name="_________gmp2000" localSheetId="2" hidden="1">#REF!</definedName>
    <definedName name="_________gmp2000" localSheetId="4" hidden="1">#REF!</definedName>
    <definedName name="_________gmp2000" hidden="1">#REF!</definedName>
    <definedName name="_________rox1" localSheetId="3" hidden="1">#REF!</definedName>
    <definedName name="_________rox1" localSheetId="5" hidden="1">#REF!</definedName>
    <definedName name="_________rox1" localSheetId="2" hidden="1">#REF!</definedName>
    <definedName name="_________rox1" localSheetId="4" hidden="1">#REF!</definedName>
    <definedName name="_________rox1" hidden="1">#REF!</definedName>
    <definedName name="_________rox2" localSheetId="3" hidden="1">#REF!</definedName>
    <definedName name="_________rox2" localSheetId="5" hidden="1">#REF!</definedName>
    <definedName name="_________rox2" localSheetId="2" hidden="1">#REF!</definedName>
    <definedName name="_________rox2" localSheetId="4" hidden="1">#REF!</definedName>
    <definedName name="_________rox2" hidden="1">#REF!</definedName>
    <definedName name="_________rox3" localSheetId="3" hidden="1">#REF!</definedName>
    <definedName name="_________rox3" localSheetId="5" hidden="1">#REF!</definedName>
    <definedName name="_________rox3" localSheetId="2" hidden="1">#REF!</definedName>
    <definedName name="_________rox3" localSheetId="4" hidden="1">#REF!</definedName>
    <definedName name="_________rox3" hidden="1">#REF!</definedName>
    <definedName name="________GMP1297" localSheetId="3" hidden="1">#REF!</definedName>
    <definedName name="________GMP1297" localSheetId="5" hidden="1">#REF!</definedName>
    <definedName name="________GMP1297" localSheetId="2" hidden="1">#REF!</definedName>
    <definedName name="________GMP1297" localSheetId="4" hidden="1">#REF!</definedName>
    <definedName name="________GMP1297" hidden="1">#REF!</definedName>
    <definedName name="________gmp2000" localSheetId="3" hidden="1">#REF!</definedName>
    <definedName name="________gmp2000" localSheetId="5" hidden="1">#REF!</definedName>
    <definedName name="________gmp2000" localSheetId="2" hidden="1">#REF!</definedName>
    <definedName name="________gmp2000" localSheetId="4" hidden="1">#REF!</definedName>
    <definedName name="________gmp2000" hidden="1">#REF!</definedName>
    <definedName name="________rox1" localSheetId="3" hidden="1">#REF!</definedName>
    <definedName name="________rox1" localSheetId="5" hidden="1">#REF!</definedName>
    <definedName name="________rox1" localSheetId="2" hidden="1">#REF!</definedName>
    <definedName name="________rox1" localSheetId="4" hidden="1">#REF!</definedName>
    <definedName name="________rox1" hidden="1">#REF!</definedName>
    <definedName name="________rox2" localSheetId="3" hidden="1">#REF!</definedName>
    <definedName name="________rox2" localSheetId="5" hidden="1">#REF!</definedName>
    <definedName name="________rox2" localSheetId="2" hidden="1">#REF!</definedName>
    <definedName name="________rox2" localSheetId="4" hidden="1">#REF!</definedName>
    <definedName name="________rox2" hidden="1">#REF!</definedName>
    <definedName name="________rox3" localSheetId="3" hidden="1">#REF!</definedName>
    <definedName name="________rox3" localSheetId="5" hidden="1">#REF!</definedName>
    <definedName name="________rox3" localSheetId="2" hidden="1">#REF!</definedName>
    <definedName name="________rox3" localSheetId="4" hidden="1">#REF!</definedName>
    <definedName name="________rox3" hidden="1">#REF!</definedName>
    <definedName name="_______GMP1297" localSheetId="3" hidden="1">#REF!</definedName>
    <definedName name="_______GMP1297" localSheetId="5" hidden="1">#REF!</definedName>
    <definedName name="_______GMP1297" localSheetId="2" hidden="1">#REF!</definedName>
    <definedName name="_______GMP1297" localSheetId="4" hidden="1">#REF!</definedName>
    <definedName name="_______GMP1297" hidden="1">#REF!</definedName>
    <definedName name="_______gmp2000" localSheetId="3" hidden="1">#REF!</definedName>
    <definedName name="_______gmp2000" localSheetId="5" hidden="1">#REF!</definedName>
    <definedName name="_______gmp2000" localSheetId="2" hidden="1">#REF!</definedName>
    <definedName name="_______gmp2000" localSheetId="4" hidden="1">#REF!</definedName>
    <definedName name="_______gmp2000" hidden="1">#REF!</definedName>
    <definedName name="_______rox1" localSheetId="3" hidden="1">#REF!</definedName>
    <definedName name="_______rox1" localSheetId="5" hidden="1">#REF!</definedName>
    <definedName name="_______rox1" localSheetId="2" hidden="1">#REF!</definedName>
    <definedName name="_______rox1" localSheetId="4" hidden="1">#REF!</definedName>
    <definedName name="_______rox1" hidden="1">#REF!</definedName>
    <definedName name="_______rox2" localSheetId="3" hidden="1">#REF!</definedName>
    <definedName name="_______rox2" localSheetId="5" hidden="1">#REF!</definedName>
    <definedName name="_______rox2" localSheetId="2" hidden="1">#REF!</definedName>
    <definedName name="_______rox2" localSheetId="4" hidden="1">#REF!</definedName>
    <definedName name="_______rox2" hidden="1">#REF!</definedName>
    <definedName name="_______rox3" localSheetId="3" hidden="1">#REF!</definedName>
    <definedName name="_______rox3" localSheetId="5" hidden="1">#REF!</definedName>
    <definedName name="_______rox3" localSheetId="2" hidden="1">#REF!</definedName>
    <definedName name="_______rox3" localSheetId="4" hidden="1">#REF!</definedName>
    <definedName name="_______rox3" hidden="1">#REF!</definedName>
    <definedName name="______GMP1297" localSheetId="3" hidden="1">#REF!</definedName>
    <definedName name="______GMP1297" localSheetId="5" hidden="1">#REF!</definedName>
    <definedName name="______GMP1297" localSheetId="2" hidden="1">#REF!</definedName>
    <definedName name="______GMP1297" localSheetId="4" hidden="1">#REF!</definedName>
    <definedName name="______GMP1297" hidden="1">#REF!</definedName>
    <definedName name="______gmp2000" localSheetId="3" hidden="1">#REF!</definedName>
    <definedName name="______gmp2000" localSheetId="5" hidden="1">#REF!</definedName>
    <definedName name="______gmp2000" localSheetId="2" hidden="1">#REF!</definedName>
    <definedName name="______gmp2000" localSheetId="4" hidden="1">#REF!</definedName>
    <definedName name="______gmp2000" hidden="1">#REF!</definedName>
    <definedName name="______rox1" localSheetId="3" hidden="1">#REF!</definedName>
    <definedName name="______rox1" localSheetId="5" hidden="1">#REF!</definedName>
    <definedName name="______rox1" localSheetId="2" hidden="1">#REF!</definedName>
    <definedName name="______rox1" localSheetId="4" hidden="1">#REF!</definedName>
    <definedName name="______rox1" hidden="1">#REF!</definedName>
    <definedName name="______rox2" localSheetId="3" hidden="1">#REF!</definedName>
    <definedName name="______rox2" localSheetId="5" hidden="1">#REF!</definedName>
    <definedName name="______rox2" localSheetId="2" hidden="1">#REF!</definedName>
    <definedName name="______rox2" localSheetId="4" hidden="1">#REF!</definedName>
    <definedName name="______rox2" hidden="1">#REF!</definedName>
    <definedName name="______rox3" localSheetId="3" hidden="1">#REF!</definedName>
    <definedName name="______rox3" localSheetId="5" hidden="1">#REF!</definedName>
    <definedName name="______rox3" localSheetId="2" hidden="1">#REF!</definedName>
    <definedName name="______rox3" localSheetId="4" hidden="1">#REF!</definedName>
    <definedName name="______rox3" hidden="1">#REF!</definedName>
    <definedName name="_____GMP1297" localSheetId="3" hidden="1">#REF!</definedName>
    <definedName name="_____GMP1297" localSheetId="5" hidden="1">#REF!</definedName>
    <definedName name="_____GMP1297" localSheetId="2" hidden="1">#REF!</definedName>
    <definedName name="_____GMP1297" localSheetId="4" hidden="1">#REF!</definedName>
    <definedName name="_____GMP1297" hidden="1">#REF!</definedName>
    <definedName name="_____gmp2000" localSheetId="3" hidden="1">#REF!</definedName>
    <definedName name="_____gmp2000" localSheetId="5" hidden="1">#REF!</definedName>
    <definedName name="_____gmp2000" localSheetId="2" hidden="1">#REF!</definedName>
    <definedName name="_____gmp2000" localSheetId="4" hidden="1">#REF!</definedName>
    <definedName name="_____gmp2000" hidden="1">#REF!</definedName>
    <definedName name="_____rox1" localSheetId="3" hidden="1">#REF!</definedName>
    <definedName name="_____rox1" localSheetId="5" hidden="1">#REF!</definedName>
    <definedName name="_____rox1" localSheetId="2" hidden="1">#REF!</definedName>
    <definedName name="_____rox1" localSheetId="4" hidden="1">#REF!</definedName>
    <definedName name="_____rox1" hidden="1">#REF!</definedName>
    <definedName name="_____rox2" localSheetId="3" hidden="1">#REF!</definedName>
    <definedName name="_____rox2" localSheetId="5" hidden="1">#REF!</definedName>
    <definedName name="_____rox2" localSheetId="2" hidden="1">#REF!</definedName>
    <definedName name="_____rox2" localSheetId="4" hidden="1">#REF!</definedName>
    <definedName name="_____rox2" hidden="1">#REF!</definedName>
    <definedName name="_____rox3" localSheetId="3" hidden="1">#REF!</definedName>
    <definedName name="_____rox3" localSheetId="5" hidden="1">#REF!</definedName>
    <definedName name="_____rox3" localSheetId="2" hidden="1">#REF!</definedName>
    <definedName name="_____rox3" localSheetId="4" hidden="1">#REF!</definedName>
    <definedName name="_____rox3" hidden="1">#REF!</definedName>
    <definedName name="____GMP1297" localSheetId="3" hidden="1">#REF!</definedName>
    <definedName name="____GMP1297" localSheetId="5" hidden="1">#REF!</definedName>
    <definedName name="____GMP1297" localSheetId="2" hidden="1">#REF!</definedName>
    <definedName name="____GMP1297" localSheetId="4" hidden="1">#REF!</definedName>
    <definedName name="____GMP1297" hidden="1">#REF!</definedName>
    <definedName name="____gmp2000" localSheetId="3" hidden="1">#REF!</definedName>
    <definedName name="____gmp2000" localSheetId="5" hidden="1">#REF!</definedName>
    <definedName name="____gmp2000" localSheetId="2" hidden="1">#REF!</definedName>
    <definedName name="____gmp2000" localSheetId="4" hidden="1">#REF!</definedName>
    <definedName name="____gmp2000" hidden="1">#REF!</definedName>
    <definedName name="____rox1" localSheetId="3" hidden="1">#REF!</definedName>
    <definedName name="____rox1" localSheetId="5" hidden="1">#REF!</definedName>
    <definedName name="____rox1" localSheetId="2" hidden="1">#REF!</definedName>
    <definedName name="____rox1" localSheetId="4" hidden="1">#REF!</definedName>
    <definedName name="____rox1" hidden="1">#REF!</definedName>
    <definedName name="____rox2" localSheetId="3" hidden="1">#REF!</definedName>
    <definedName name="____rox2" localSheetId="5" hidden="1">#REF!</definedName>
    <definedName name="____rox2" localSheetId="2" hidden="1">#REF!</definedName>
    <definedName name="____rox2" localSheetId="4" hidden="1">#REF!</definedName>
    <definedName name="____rox2" hidden="1">#REF!</definedName>
    <definedName name="____rox3" localSheetId="3" hidden="1">#REF!</definedName>
    <definedName name="____rox3" localSheetId="5" hidden="1">#REF!</definedName>
    <definedName name="____rox3" localSheetId="2" hidden="1">#REF!</definedName>
    <definedName name="____rox3" localSheetId="4" hidden="1">#REF!</definedName>
    <definedName name="____rox3" hidden="1">#REF!</definedName>
    <definedName name="___GMP1297" localSheetId="3" hidden="1">#REF!</definedName>
    <definedName name="___GMP1297" localSheetId="5" hidden="1">#REF!</definedName>
    <definedName name="___GMP1297" localSheetId="2" hidden="1">#REF!</definedName>
    <definedName name="___GMP1297" localSheetId="4" hidden="1">#REF!</definedName>
    <definedName name="___GMP1297" hidden="1">#REF!</definedName>
    <definedName name="___gmp2000" localSheetId="3" hidden="1">#REF!</definedName>
    <definedName name="___gmp2000" localSheetId="5" hidden="1">#REF!</definedName>
    <definedName name="___gmp2000" localSheetId="2" hidden="1">#REF!</definedName>
    <definedName name="___gmp2000" localSheetId="4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localSheetId="5" hidden="1">#REF!</definedName>
    <definedName name="___rox1" localSheetId="2" hidden="1">#REF!</definedName>
    <definedName name="___rox1" localSheetId="4" hidden="1">#REF!</definedName>
    <definedName name="___rox1" hidden="1">#REF!</definedName>
    <definedName name="___rox2" localSheetId="3" hidden="1">#REF!</definedName>
    <definedName name="___rox2" localSheetId="5" hidden="1">#REF!</definedName>
    <definedName name="___rox2" localSheetId="2" hidden="1">#REF!</definedName>
    <definedName name="___rox2" localSheetId="4" hidden="1">#REF!</definedName>
    <definedName name="___rox2" hidden="1">#REF!</definedName>
    <definedName name="___rox3" localSheetId="3" hidden="1">#REF!</definedName>
    <definedName name="___rox3" localSheetId="5" hidden="1">#REF!</definedName>
    <definedName name="___rox3" localSheetId="2" hidden="1">#REF!</definedName>
    <definedName name="___rox3" localSheetId="4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localSheetId="5" hidden="1">'[2]LIMA-CANTA'!#REF!</definedName>
    <definedName name="__123Graph_AGraph10" localSheetId="2" hidden="1">'[2]LIMA-CANTA'!#REF!</definedName>
    <definedName name="__123Graph_AGraph10" localSheetId="4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localSheetId="5" hidden="1">'[2]LIMA-CANTA'!#REF!</definedName>
    <definedName name="__123Graph_AGraph11" localSheetId="2" hidden="1">'[2]LIMA-CANTA'!#REF!</definedName>
    <definedName name="__123Graph_AGraph11" localSheetId="4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localSheetId="5" hidden="1">'[2]LIMA-CANTA'!#REF!</definedName>
    <definedName name="__123Graph_AGraph12" localSheetId="2" hidden="1">'[2]LIMA-CANTA'!#REF!</definedName>
    <definedName name="__123Graph_AGraph12" localSheetId="4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localSheetId="5" hidden="1">'[2]LIMA-CANTA'!#REF!</definedName>
    <definedName name="__123Graph_AGraph13" localSheetId="2" hidden="1">'[2]LIMA-CANTA'!#REF!</definedName>
    <definedName name="__123Graph_AGraph13" localSheetId="4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localSheetId="5" hidden="1">'[2]LIMA-CANTA'!#REF!</definedName>
    <definedName name="__123Graph_AGraph14" localSheetId="2" hidden="1">'[2]LIMA-CANTA'!#REF!</definedName>
    <definedName name="__123Graph_AGraph14" localSheetId="4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localSheetId="5" hidden="1">'[2]LIMA-CANTA'!#REF!</definedName>
    <definedName name="__123Graph_AGraph15" localSheetId="2" hidden="1">'[2]LIMA-CANTA'!#REF!</definedName>
    <definedName name="__123Graph_AGraph15" localSheetId="4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localSheetId="5" hidden="1">'[2]LIMA-CANTA'!#REF!</definedName>
    <definedName name="__123Graph_AGraph16" localSheetId="2" hidden="1">'[2]LIMA-CANTA'!#REF!</definedName>
    <definedName name="__123Graph_AGraph16" localSheetId="4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localSheetId="5" hidden="1">'[2]LIMA-CANTA'!#REF!</definedName>
    <definedName name="__123Graph_AGraph17" localSheetId="2" hidden="1">'[2]LIMA-CANTA'!#REF!</definedName>
    <definedName name="__123Graph_AGraph17" localSheetId="4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localSheetId="5" hidden="1">'[2]LIMA-CANTA'!#REF!</definedName>
    <definedName name="__123Graph_AGraph18" localSheetId="2" hidden="1">'[2]LIMA-CANTA'!#REF!</definedName>
    <definedName name="__123Graph_AGraph18" localSheetId="4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localSheetId="5" hidden="1">'[2]LIMA-CANTA'!#REF!</definedName>
    <definedName name="__123Graph_AGraph2" localSheetId="2" hidden="1">'[2]LIMA-CANTA'!#REF!</definedName>
    <definedName name="__123Graph_AGraph2" localSheetId="4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localSheetId="5" hidden="1">'[2]LIMA-CANTA'!#REF!</definedName>
    <definedName name="__123Graph_AGraph3" localSheetId="2" hidden="1">'[2]LIMA-CANTA'!#REF!</definedName>
    <definedName name="__123Graph_AGraph3" localSheetId="4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localSheetId="5" hidden="1">'[2]LIMA-CANTA'!#REF!</definedName>
    <definedName name="__123Graph_AGraph4" localSheetId="2" hidden="1">'[2]LIMA-CANTA'!#REF!</definedName>
    <definedName name="__123Graph_AGraph4" localSheetId="4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localSheetId="5" hidden="1">'[2]LIMA-CANTA'!#REF!</definedName>
    <definedName name="__123Graph_AGraph5" localSheetId="2" hidden="1">'[2]LIMA-CANTA'!#REF!</definedName>
    <definedName name="__123Graph_AGraph5" localSheetId="4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localSheetId="5" hidden="1">'[2]LIMA-CANTA'!#REF!</definedName>
    <definedName name="__123Graph_AGraph6" localSheetId="2" hidden="1">'[2]LIMA-CANTA'!#REF!</definedName>
    <definedName name="__123Graph_AGraph6" localSheetId="4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localSheetId="5" hidden="1">'[2]LIMA-CANTA'!#REF!</definedName>
    <definedName name="__123Graph_AGraph7" localSheetId="2" hidden="1">'[2]LIMA-CANTA'!#REF!</definedName>
    <definedName name="__123Graph_AGraph7" localSheetId="4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localSheetId="5" hidden="1">'[2]LIMA-CANTA'!#REF!</definedName>
    <definedName name="__123Graph_AGraph8" localSheetId="2" hidden="1">'[2]LIMA-CANTA'!#REF!</definedName>
    <definedName name="__123Graph_AGraph8" localSheetId="4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localSheetId="5" hidden="1">'[2]LIMA-CANTA'!#REF!</definedName>
    <definedName name="__123Graph_AGraph9" localSheetId="2" hidden="1">'[2]LIMA-CANTA'!#REF!</definedName>
    <definedName name="__123Graph_AGraph9" localSheetId="4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localSheetId="5" hidden="1">#REF!</definedName>
    <definedName name="__123Graph_APETER" localSheetId="2" hidden="1">#REF!</definedName>
    <definedName name="__123Graph_APETER" localSheetId="4" hidden="1">#REF!</definedName>
    <definedName name="__123Graph_APETER" hidden="1">#REF!</definedName>
    <definedName name="__123Graph_B" localSheetId="3" hidden="1">'[3]MFT TOC'!#REF!</definedName>
    <definedName name="__123Graph_B" localSheetId="5" hidden="1">'[3]MFT TOC'!#REF!</definedName>
    <definedName name="__123Graph_B" localSheetId="2" hidden="1">'[3]MFT TOC'!#REF!</definedName>
    <definedName name="__123Graph_B" localSheetId="4" hidden="1">'[3]MFT TOC'!#REF!</definedName>
    <definedName name="__123Graph_B" hidden="1">'[3]MFT TOC'!#REF!</definedName>
    <definedName name="__123Graph_C" localSheetId="3" hidden="1">'[4]EATON SUMMARY'!#REF!</definedName>
    <definedName name="__123Graph_C" localSheetId="5" hidden="1">'[4]EATON SUMMARY'!#REF!</definedName>
    <definedName name="__123Graph_C" localSheetId="2" hidden="1">'[4]EATON SUMMARY'!#REF!</definedName>
    <definedName name="__123Graph_C" localSheetId="4" hidden="1">'[4]EATON SUMMARY'!#REF!</definedName>
    <definedName name="__123Graph_C" hidden="1">'[4]EATON SUMMARY'!#REF!</definedName>
    <definedName name="__123Graph_D" localSheetId="3" hidden="1">#REF!</definedName>
    <definedName name="__123Graph_D" localSheetId="5" hidden="1">#REF!</definedName>
    <definedName name="__123Graph_D" localSheetId="2" hidden="1">#REF!</definedName>
    <definedName name="__123Graph_D" localSheetId="4" hidden="1">#REF!</definedName>
    <definedName name="__123Graph_D" hidden="1">#REF!</definedName>
    <definedName name="__123Graph_E" localSheetId="3" hidden="1">'[4]EATON SUMMARY'!#REF!</definedName>
    <definedName name="__123Graph_E" localSheetId="5" hidden="1">'[4]EATON SUMMARY'!#REF!</definedName>
    <definedName name="__123Graph_E" localSheetId="2" hidden="1">'[4]EATON SUMMARY'!#REF!</definedName>
    <definedName name="__123Graph_E" localSheetId="4" hidden="1">'[4]EATON SUMMARY'!#REF!</definedName>
    <definedName name="__123Graph_E" hidden="1">'[4]EATON SUMMARY'!#REF!</definedName>
    <definedName name="__123Graph_F" localSheetId="3" hidden="1">#REF!</definedName>
    <definedName name="__123Graph_F" localSheetId="5" hidden="1">#REF!</definedName>
    <definedName name="__123Graph_F" localSheetId="2" hidden="1">#REF!</definedName>
    <definedName name="__123Graph_F" localSheetId="4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localSheetId="5" hidden="1">'[2]LIMA-CANTA'!#REF!</definedName>
    <definedName name="__123Graph_XGraph10" localSheetId="2" hidden="1">'[2]LIMA-CANTA'!#REF!</definedName>
    <definedName name="__123Graph_XGraph10" localSheetId="4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localSheetId="5" hidden="1">'[2]LIMA-CANTA'!#REF!</definedName>
    <definedName name="__123Graph_XGraph11" localSheetId="2" hidden="1">'[2]LIMA-CANTA'!#REF!</definedName>
    <definedName name="__123Graph_XGraph11" localSheetId="4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localSheetId="5" hidden="1">'[2]LIMA-CANTA'!#REF!</definedName>
    <definedName name="__123Graph_XGraph12" localSheetId="2" hidden="1">'[2]LIMA-CANTA'!#REF!</definedName>
    <definedName name="__123Graph_XGraph12" localSheetId="4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localSheetId="5" hidden="1">'[2]LIMA-CANTA'!#REF!</definedName>
    <definedName name="__123Graph_XGraph13" localSheetId="2" hidden="1">'[2]LIMA-CANTA'!#REF!</definedName>
    <definedName name="__123Graph_XGraph13" localSheetId="4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localSheetId="5" hidden="1">'[2]LIMA-CANTA'!#REF!</definedName>
    <definedName name="__123Graph_XGraph14" localSheetId="2" hidden="1">'[2]LIMA-CANTA'!#REF!</definedName>
    <definedName name="__123Graph_XGraph14" localSheetId="4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localSheetId="5" hidden="1">'[2]LIMA-CANTA'!#REF!</definedName>
    <definedName name="__123Graph_XGraph15" localSheetId="2" hidden="1">'[2]LIMA-CANTA'!#REF!</definedName>
    <definedName name="__123Graph_XGraph15" localSheetId="4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localSheetId="5" hidden="1">'[2]LIMA-CANTA'!#REF!</definedName>
    <definedName name="__123Graph_XGraph16" localSheetId="2" hidden="1">'[2]LIMA-CANTA'!#REF!</definedName>
    <definedName name="__123Graph_XGraph16" localSheetId="4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localSheetId="5" hidden="1">'[2]LIMA-CANTA'!#REF!</definedName>
    <definedName name="__123Graph_XGraph17" localSheetId="2" hidden="1">'[2]LIMA-CANTA'!#REF!</definedName>
    <definedName name="__123Graph_XGraph17" localSheetId="4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localSheetId="5" hidden="1">'[2]LIMA-CANTA'!#REF!</definedName>
    <definedName name="__123Graph_XGraph18" localSheetId="2" hidden="1">'[2]LIMA-CANTA'!#REF!</definedName>
    <definedName name="__123Graph_XGraph18" localSheetId="4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localSheetId="5" hidden="1">'[2]LIMA-CANTA'!#REF!</definedName>
    <definedName name="__123Graph_XGraph3" localSheetId="2" hidden="1">'[2]LIMA-CANTA'!#REF!</definedName>
    <definedName name="__123Graph_XGraph3" localSheetId="4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localSheetId="5" hidden="1">'[2]LIMA-CANTA'!#REF!</definedName>
    <definedName name="__123Graph_XGraph4" localSheetId="2" hidden="1">'[2]LIMA-CANTA'!#REF!</definedName>
    <definedName name="__123Graph_XGraph4" localSheetId="4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localSheetId="5" hidden="1">'[2]LIMA-CANTA'!#REF!</definedName>
    <definedName name="__123Graph_XGraph5" localSheetId="2" hidden="1">'[2]LIMA-CANTA'!#REF!</definedName>
    <definedName name="__123Graph_XGraph5" localSheetId="4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localSheetId="5" hidden="1">'[2]LIMA-CANTA'!#REF!</definedName>
    <definedName name="__123Graph_XGraph6" localSheetId="2" hidden="1">'[2]LIMA-CANTA'!#REF!</definedName>
    <definedName name="__123Graph_XGraph6" localSheetId="4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localSheetId="5" hidden="1">'[2]LIMA-CANTA'!#REF!</definedName>
    <definedName name="__123Graph_XGraph7" localSheetId="2" hidden="1">'[2]LIMA-CANTA'!#REF!</definedName>
    <definedName name="__123Graph_XGraph7" localSheetId="4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localSheetId="5" hidden="1">'[2]LIMA-CANTA'!#REF!</definedName>
    <definedName name="__123Graph_XGraph8" localSheetId="2" hidden="1">'[2]LIMA-CANTA'!#REF!</definedName>
    <definedName name="__123Graph_XGraph8" localSheetId="4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localSheetId="5" hidden="1">'[2]LIMA-CANTA'!#REF!</definedName>
    <definedName name="__123Graph_XGraph9" localSheetId="2" hidden="1">'[2]LIMA-CANTA'!#REF!</definedName>
    <definedName name="__123Graph_XGraph9" localSheetId="4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localSheetId="5" hidden="1">#REF!</definedName>
    <definedName name="__123Graph_XPETER" localSheetId="2" hidden="1">#REF!</definedName>
    <definedName name="__123Graph_XPETER" localSheetId="4" hidden="1">#REF!</definedName>
    <definedName name="__123Graph_XPETER" hidden="1">#REF!</definedName>
    <definedName name="__end1" hidden="1">{"Equipment cost",#N/A,FALSE,"bulks"}</definedName>
    <definedName name="__end2" hidden="1">{"Equipment cost",#N/A,FALSE,"bulks"}</definedName>
    <definedName name="__GMP1297" localSheetId="3" hidden="1">#REF!</definedName>
    <definedName name="__GMP1297" localSheetId="5" hidden="1">#REF!</definedName>
    <definedName name="__GMP1297" localSheetId="2" hidden="1">#REF!</definedName>
    <definedName name="__GMP1297" localSheetId="4" hidden="1">#REF!</definedName>
    <definedName name="__GMP1297" hidden="1">#REF!</definedName>
    <definedName name="__gmp2000" localSheetId="3" hidden="1">#REF!</definedName>
    <definedName name="__gmp2000" localSheetId="5" hidden="1">#REF!</definedName>
    <definedName name="__gmp2000" localSheetId="2" hidden="1">#REF!</definedName>
    <definedName name="__gmp2000" localSheetId="4" hidden="1">#REF!</definedName>
    <definedName name="__gmp2000" hidden="1">#REF!</definedName>
    <definedName name="__rox1" localSheetId="3" hidden="1">#REF!</definedName>
    <definedName name="__rox1" localSheetId="5" hidden="1">#REF!</definedName>
    <definedName name="__rox1" localSheetId="2" hidden="1">#REF!</definedName>
    <definedName name="__rox1" localSheetId="4" hidden="1">#REF!</definedName>
    <definedName name="__rox1" hidden="1">#REF!</definedName>
    <definedName name="__rox2" localSheetId="3" hidden="1">#REF!</definedName>
    <definedName name="__rox2" localSheetId="5" hidden="1">#REF!</definedName>
    <definedName name="__rox2" localSheetId="2" hidden="1">#REF!</definedName>
    <definedName name="__rox2" localSheetId="4" hidden="1">#REF!</definedName>
    <definedName name="__rox2" hidden="1">#REF!</definedName>
    <definedName name="__rox3" localSheetId="3" hidden="1">#REF!</definedName>
    <definedName name="__rox3" localSheetId="5" hidden="1">#REF!</definedName>
    <definedName name="__rox3" localSheetId="2" hidden="1">#REF!</definedName>
    <definedName name="__rox3" localSheetId="4" hidden="1">#REF!</definedName>
    <definedName name="__rox3" hidden="1">#REF!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localSheetId="5" hidden="1">#REF!</definedName>
    <definedName name="_Dist_Bin" localSheetId="2" hidden="1">#REF!</definedName>
    <definedName name="_Dist_Bin" localSheetId="4" hidden="1">#REF!</definedName>
    <definedName name="_Dist_Bin" hidden="1">#REF!</definedName>
    <definedName name="_Dist_Values" localSheetId="3" hidden="1">#REF!</definedName>
    <definedName name="_Dist_Values" localSheetId="5" hidden="1">#REF!</definedName>
    <definedName name="_Dist_Values" localSheetId="2" hidden="1">#REF!</definedName>
    <definedName name="_Dist_Values" localSheetId="4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localSheetId="5" hidden="1">#REF!</definedName>
    <definedName name="_fill2" localSheetId="2" hidden="1">#REF!</definedName>
    <definedName name="_fill2" localSheetId="4" hidden="1">#REF!</definedName>
    <definedName name="_fill2" hidden="1">#REF!</definedName>
    <definedName name="_xlnm._FilterDatabase" localSheetId="3" hidden="1">[7]Development!#REF!</definedName>
    <definedName name="_xlnm._FilterDatabase" localSheetId="5" hidden="1">[7]Development!#REF!</definedName>
    <definedName name="_xlnm._FilterDatabase" localSheetId="2" hidden="1">[7]Development!#REF!</definedName>
    <definedName name="_xlnm._FilterDatabase" localSheetId="4" hidden="1">[7]Development!#REF!</definedName>
    <definedName name="_xlnm._FilterDatabase" hidden="1">[7]Development!#REF!</definedName>
    <definedName name="_GMP1297" localSheetId="3" hidden="1">#REF!</definedName>
    <definedName name="_GMP1297" localSheetId="5" hidden="1">#REF!</definedName>
    <definedName name="_GMP1297" localSheetId="2" hidden="1">#REF!</definedName>
    <definedName name="_GMP1297" localSheetId="4" hidden="1">#REF!</definedName>
    <definedName name="_GMP1297" hidden="1">#REF!</definedName>
    <definedName name="_gmp2000" localSheetId="3" hidden="1">#REF!</definedName>
    <definedName name="_gmp2000" localSheetId="5" hidden="1">#REF!</definedName>
    <definedName name="_gmp2000" localSheetId="2" hidden="1">#REF!</definedName>
    <definedName name="_gmp2000" localSheetId="4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localSheetId="5" hidden="1">#REF!</definedName>
    <definedName name="_JUI" localSheetId="2" hidden="1">#REF!</definedName>
    <definedName name="_JUI" localSheetId="4" hidden="1">#REF!</definedName>
    <definedName name="_JUI" hidden="1">#REF!</definedName>
    <definedName name="_k1" localSheetId="3" hidden="1">#REF!</definedName>
    <definedName name="_k1" localSheetId="5" hidden="1">#REF!</definedName>
    <definedName name="_k1" localSheetId="2" hidden="1">#REF!</definedName>
    <definedName name="_k1" localSheetId="4" hidden="1">#REF!</definedName>
    <definedName name="_k1" hidden="1">#REF!</definedName>
    <definedName name="_Key1" localSheetId="3" hidden="1">#REF!</definedName>
    <definedName name="_Key1" localSheetId="5" hidden="1">#REF!</definedName>
    <definedName name="_Key1" localSheetId="2" hidden="1">#REF!</definedName>
    <definedName name="_Key1" localSheetId="4" hidden="1">#REF!</definedName>
    <definedName name="_Key1" hidden="1">#REF!</definedName>
    <definedName name="_key12" localSheetId="3" hidden="1">'[8]RES,MET,ADI1'!#REF!</definedName>
    <definedName name="_key12" localSheetId="5" hidden="1">'[8]RES,MET,ADI1'!#REF!</definedName>
    <definedName name="_key12" localSheetId="2" hidden="1">'[8]RES,MET,ADI1'!#REF!</definedName>
    <definedName name="_key12" localSheetId="4" hidden="1">'[8]RES,MET,ADI1'!#REF!</definedName>
    <definedName name="_key12" hidden="1">'[8]RES,MET,ADI1'!#REF!</definedName>
    <definedName name="_Key2" localSheetId="3" hidden="1">#REF!</definedName>
    <definedName name="_Key2" localSheetId="5" hidden="1">#REF!</definedName>
    <definedName name="_Key2" localSheetId="2" hidden="1">#REF!</definedName>
    <definedName name="_Key2" localSheetId="4" hidden="1">#REF!</definedName>
    <definedName name="_Key2" hidden="1">#REF!</definedName>
    <definedName name="_key3" localSheetId="3" hidden="1">#REF!</definedName>
    <definedName name="_key3" localSheetId="5" hidden="1">#REF!</definedName>
    <definedName name="_key3" localSheetId="2" hidden="1">#REF!</definedName>
    <definedName name="_key3" localSheetId="4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localSheetId="5" hidden="1">#REF!</definedName>
    <definedName name="_Parse_Out" localSheetId="2" hidden="1">#REF!</definedName>
    <definedName name="_Parse_Out" localSheetId="4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localSheetId="5" hidden="1">#REF!</definedName>
    <definedName name="_Regression_Out" localSheetId="2" hidden="1">#REF!</definedName>
    <definedName name="_Regression_Out" localSheetId="4" hidden="1">#REF!</definedName>
    <definedName name="_Regression_Out" hidden="1">#REF!</definedName>
    <definedName name="_Regression_X" localSheetId="3" hidden="1">#REF!</definedName>
    <definedName name="_Regression_X" localSheetId="5" hidden="1">#REF!</definedName>
    <definedName name="_Regression_X" localSheetId="2" hidden="1">#REF!</definedName>
    <definedName name="_Regression_X" localSheetId="4" hidden="1">#REF!</definedName>
    <definedName name="_Regression_X" hidden="1">#REF!</definedName>
    <definedName name="_Regression_Y" localSheetId="3" hidden="1">#REF!</definedName>
    <definedName name="_Regression_Y" localSheetId="5" hidden="1">#REF!</definedName>
    <definedName name="_Regression_Y" localSheetId="2" hidden="1">#REF!</definedName>
    <definedName name="_Regression_Y" localSheetId="4" hidden="1">#REF!</definedName>
    <definedName name="_Regression_Y" hidden="1">#REF!</definedName>
    <definedName name="_rox1" localSheetId="3" hidden="1">#REF!</definedName>
    <definedName name="_rox1" localSheetId="5" hidden="1">#REF!</definedName>
    <definedName name="_rox1" localSheetId="2" hidden="1">#REF!</definedName>
    <definedName name="_rox1" localSheetId="4" hidden="1">#REF!</definedName>
    <definedName name="_rox1" hidden="1">#REF!</definedName>
    <definedName name="_rox2" localSheetId="3" hidden="1">#REF!</definedName>
    <definedName name="_rox2" localSheetId="5" hidden="1">#REF!</definedName>
    <definedName name="_rox2" localSheetId="2" hidden="1">#REF!</definedName>
    <definedName name="_rox2" localSheetId="4" hidden="1">#REF!</definedName>
    <definedName name="_rox2" hidden="1">#REF!</definedName>
    <definedName name="_rox3" localSheetId="3" hidden="1">#REF!</definedName>
    <definedName name="_rox3" localSheetId="5" hidden="1">#REF!</definedName>
    <definedName name="_rox3" localSheetId="2" hidden="1">#REF!</definedName>
    <definedName name="_rox3" localSheetId="4" hidden="1">#REF!</definedName>
    <definedName name="_rox3" hidden="1">#REF!</definedName>
    <definedName name="_Sort" localSheetId="3" hidden="1">#REF!</definedName>
    <definedName name="_Sort" localSheetId="5" hidden="1">#REF!</definedName>
    <definedName name="_Sort" localSheetId="2" hidden="1">#REF!</definedName>
    <definedName name="_Sort" localSheetId="4" hidden="1">#REF!</definedName>
    <definedName name="_Sort" hidden="1">#REF!</definedName>
    <definedName name="_Table1_In1" localSheetId="3" hidden="1">#REF!</definedName>
    <definedName name="_Table1_In1" localSheetId="5" hidden="1">#REF!</definedName>
    <definedName name="_Table1_In1" localSheetId="2" hidden="1">#REF!</definedName>
    <definedName name="_Table1_In1" localSheetId="4" hidden="1">#REF!</definedName>
    <definedName name="_Table1_In1" hidden="1">#REF!</definedName>
    <definedName name="_Table1_Out" localSheetId="3" hidden="1">#REF!</definedName>
    <definedName name="_Table1_Out" localSheetId="5" hidden="1">#REF!</definedName>
    <definedName name="_Table1_Out" localSheetId="2" hidden="1">#REF!</definedName>
    <definedName name="_Table1_Out" localSheetId="4" hidden="1">#REF!</definedName>
    <definedName name="_Table1_Out" hidden="1">#REF!</definedName>
    <definedName name="_Table2_In1" localSheetId="3" hidden="1">#REF!</definedName>
    <definedName name="_Table2_In1" localSheetId="5" hidden="1">#REF!</definedName>
    <definedName name="_Table2_In1" localSheetId="2" hidden="1">#REF!</definedName>
    <definedName name="_Table2_In1" localSheetId="4" hidden="1">#REF!</definedName>
    <definedName name="_Table2_In1" hidden="1">#REF!</definedName>
    <definedName name="_Table2_In2" localSheetId="3" hidden="1">#REF!</definedName>
    <definedName name="_Table2_In2" localSheetId="5" hidden="1">#REF!</definedName>
    <definedName name="_Table2_In2" localSheetId="2" hidden="1">#REF!</definedName>
    <definedName name="_Table2_In2" localSheetId="4" hidden="1">#REF!</definedName>
    <definedName name="_Table2_In2" hidden="1">#REF!</definedName>
    <definedName name="_Table2_Out" localSheetId="3" hidden="1">#REF!</definedName>
    <definedName name="_Table2_Out" localSheetId="5" hidden="1">#REF!</definedName>
    <definedName name="_Table2_Out" localSheetId="2" hidden="1">#REF!</definedName>
    <definedName name="_Table2_Out" localSheetId="4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localSheetId="5" hidden="1">#REF!</definedName>
    <definedName name="AAA" localSheetId="2" hidden="1">#REF!</definedName>
    <definedName name="AAA" localSheetId="4" hidden="1">#REF!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localSheetId="5" hidden="1">#REF!</definedName>
    <definedName name="ADFASD" localSheetId="2" hidden="1">#REF!</definedName>
    <definedName name="ADFASD" localSheetId="4" hidden="1">#REF!</definedName>
    <definedName name="ADFASD" hidden="1">#REF!</definedName>
    <definedName name="ADI" localSheetId="3" hidden="1">#REF!</definedName>
    <definedName name="ADI" localSheetId="5" hidden="1">#REF!</definedName>
    <definedName name="ADI" localSheetId="2" hidden="1">#REF!</definedName>
    <definedName name="ADI" localSheetId="4" hidden="1">#REF!</definedName>
    <definedName name="ADI" hidden="1">#REF!</definedName>
    <definedName name="aidan" hidden="1">{"Equipment cost",#N/A,FALSE,"bulks"}</definedName>
    <definedName name="anal" localSheetId="3" hidden="1">'[4]EATON SUMMARY'!#REF!</definedName>
    <definedName name="anal" localSheetId="5" hidden="1">'[4]EATON SUMMARY'!#REF!</definedName>
    <definedName name="anal" localSheetId="2" hidden="1">'[4]EATON SUMMARY'!#REF!</definedName>
    <definedName name="anal" localSheetId="4" hidden="1">'[4]EATON SUMMARY'!#REF!</definedName>
    <definedName name="anal" hidden="1">'[4]EATON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assd" hidden="1">{#N/A,#N/A,FALSE,"Bericht 2";#N/A,#N/A,FALSE,"Bericht 3";#N/A,#N/A,FALSE,"Bericht 1"}</definedName>
    <definedName name="barry" hidden="1">{"UTILITIES",#N/A,FALSE,"GENERAL"}</definedName>
    <definedName name="CARGOMAQ" localSheetId="3" hidden="1">#REF!</definedName>
    <definedName name="CARGOMAQ" localSheetId="5" hidden="1">#REF!</definedName>
    <definedName name="CARGOMAQ" localSheetId="2" hidden="1">#REF!</definedName>
    <definedName name="CARGOMAQ" localSheetId="4" hidden="1">#REF!</definedName>
    <definedName name="CARGOMAQ" hidden="1">#REF!</definedName>
    <definedName name="CARGOMAQ1" localSheetId="3" hidden="1">#REF!</definedName>
    <definedName name="CARGOMAQ1" localSheetId="5" hidden="1">#REF!</definedName>
    <definedName name="CARGOMAQ1" localSheetId="2" hidden="1">#REF!</definedName>
    <definedName name="CARGOMAQ1" localSheetId="4" hidden="1">#REF!</definedName>
    <definedName name="CARGOMAQ1" hidden="1">#REF!</definedName>
    <definedName name="CCD" hidden="1">{"Summary",#N/A,TRUE,"Summary";"Cost Plan",#N/A,TRUE,"Cost Plan"}</definedName>
    <definedName name="Code" localSheetId="3" hidden="1">#REF!</definedName>
    <definedName name="Code" localSheetId="5" hidden="1">#REF!</definedName>
    <definedName name="Code" localSheetId="2" hidden="1">#REF!</definedName>
    <definedName name="Code" localSheetId="4" hidden="1">#REF!</definedName>
    <definedName name="Code" hidden="1">#REF!</definedName>
    <definedName name="CONCAR2007" localSheetId="3" hidden="1">#REF!</definedName>
    <definedName name="CONCAR2007" localSheetId="5" hidden="1">#REF!</definedName>
    <definedName name="CONCAR2007" localSheetId="2" hidden="1">#REF!</definedName>
    <definedName name="CONCAR2007" localSheetId="4" hidden="1">#REF!</definedName>
    <definedName name="CONCAR2007" hidden="1">#REF!</definedName>
    <definedName name="CRT" hidden="1">{#N/A,#N/A,FALSE,"Bericht 2";#N/A,#N/A,FALSE,"Bericht 3";#N/A,#N/A,FALSE,"Bericht 1"}</definedName>
    <definedName name="data1" localSheetId="3" hidden="1">#REF!</definedName>
    <definedName name="data1" localSheetId="5" hidden="1">#REF!</definedName>
    <definedName name="data1" localSheetId="2" hidden="1">#REF!</definedName>
    <definedName name="data1" localSheetId="4" hidden="1">#REF!</definedName>
    <definedName name="data1" hidden="1">#REF!</definedName>
    <definedName name="data2" localSheetId="3" hidden="1">#REF!</definedName>
    <definedName name="data2" localSheetId="5" hidden="1">#REF!</definedName>
    <definedName name="data2" localSheetId="2" hidden="1">#REF!</definedName>
    <definedName name="data2" localSheetId="4" hidden="1">#REF!</definedName>
    <definedName name="data2" hidden="1">#REF!</definedName>
    <definedName name="data3" localSheetId="3" hidden="1">#REF!</definedName>
    <definedName name="data3" localSheetId="5" hidden="1">#REF!</definedName>
    <definedName name="data3" localSheetId="2" hidden="1">#REF!</definedName>
    <definedName name="data3" localSheetId="4" hidden="1">#REF!</definedName>
    <definedName name="data3" hidden="1">#REF!</definedName>
    <definedName name="dave" localSheetId="3" hidden="1">'[9]EATON SUMMARY'!#REF!</definedName>
    <definedName name="dave" localSheetId="5" hidden="1">'[9]EATON SUMMARY'!#REF!</definedName>
    <definedName name="dave" localSheetId="2" hidden="1">'[9]EATON SUMMARY'!#REF!</definedName>
    <definedName name="dave" localSheetId="4" hidden="1">'[9]EATON SUMMARY'!#REF!</definedName>
    <definedName name="dave" hidden="1">'[9]EATON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localSheetId="3" hidden="1">#REF!</definedName>
    <definedName name="ddddd" localSheetId="5" hidden="1">#REF!</definedName>
    <definedName name="ddddd" localSheetId="2" hidden="1">#REF!</definedName>
    <definedName name="ddddd" localSheetId="4" hidden="1">#REF!</definedName>
    <definedName name="ddddd" hidden="1">#REF!</definedName>
    <definedName name="DDDDDDDDDDDDDDDDDD" localSheetId="3" hidden="1">#REF!</definedName>
    <definedName name="DDDDDDDDDDDDDDDDDD" localSheetId="5" hidden="1">#REF!</definedName>
    <definedName name="DDDDDDDDDDDDDDDDDD" localSheetId="2" hidden="1">#REF!</definedName>
    <definedName name="DDDDDDDDDDDDDDDDDD" localSheetId="4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localSheetId="5" hidden="1">#REF!</definedName>
    <definedName name="dey" localSheetId="2" hidden="1">#REF!</definedName>
    <definedName name="dey" localSheetId="4" hidden="1">#REF!</definedName>
    <definedName name="dey" hidden="1">#REF!</definedName>
    <definedName name="Discount" localSheetId="3" hidden="1">#REF!</definedName>
    <definedName name="Discount" localSheetId="5" hidden="1">#REF!</definedName>
    <definedName name="Discount" localSheetId="2" hidden="1">#REF!</definedName>
    <definedName name="Discount" localSheetId="4" hidden="1">#REF!</definedName>
    <definedName name="Discount" hidden="1">#REF!</definedName>
    <definedName name="display_area_2" localSheetId="3" hidden="1">#REF!</definedName>
    <definedName name="display_area_2" localSheetId="5" hidden="1">#REF!</definedName>
    <definedName name="display_area_2" localSheetId="2" hidden="1">#REF!</definedName>
    <definedName name="display_area_2" localSheetId="4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localSheetId="5" hidden="1">'[9]EATON SUMMARY'!#REF!</definedName>
    <definedName name="doug" localSheetId="2" hidden="1">'[9]EATON SUMMARY'!#REF!</definedName>
    <definedName name="doug" localSheetId="4" hidden="1">'[9]EATON SUMMARY'!#REF!</definedName>
    <definedName name="doug" hidden="1">'[9]EATON SUMMARY'!#REF!</definedName>
    <definedName name="dsa" localSheetId="3" hidden="1">#REF!</definedName>
    <definedName name="dsa" localSheetId="5" hidden="1">#REF!</definedName>
    <definedName name="dsa" localSheetId="2" hidden="1">#REF!</definedName>
    <definedName name="dsa" localSheetId="4" hidden="1">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localSheetId="5" hidden="1">#REF!</definedName>
    <definedName name="FCode" localSheetId="2" hidden="1">#REF!</definedName>
    <definedName name="FCode" localSheetId="4" hidden="1">#REF!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localSheetId="3" hidden="1">#REF!</definedName>
    <definedName name="FLUJOVVVVVV" localSheetId="5" hidden="1">#REF!</definedName>
    <definedName name="FLUJOVVVVVV" localSheetId="2" hidden="1">#REF!</definedName>
    <definedName name="FLUJOVVVVVV" localSheetId="4" hidden="1">#REF!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localSheetId="5" hidden="1">'[9]EATON SUMMARY'!#REF!</definedName>
    <definedName name="gimp" localSheetId="2" hidden="1">'[9]EATON SUMMARY'!#REF!</definedName>
    <definedName name="gimp" localSheetId="4" hidden="1">'[9]EATON SUMMARY'!#REF!</definedName>
    <definedName name="gimp" hidden="1">'[9]EATON SUMMARY'!#REF!</definedName>
    <definedName name="graf" localSheetId="3" hidden="1">'[10]LIMA-CANTA'!#REF!</definedName>
    <definedName name="graf" localSheetId="5" hidden="1">'[10]LIMA-CANTA'!#REF!</definedName>
    <definedName name="graf" localSheetId="2" hidden="1">'[10]LIMA-CANTA'!#REF!</definedName>
    <definedName name="graf" localSheetId="4" hidden="1">'[10]LIMA-CANTA'!#REF!</definedName>
    <definedName name="graf" hidden="1">'[10]LIMA-CANTA'!#REF!</definedName>
    <definedName name="graph0" localSheetId="3" hidden="1">'[10]LIMA-CANTA'!#REF!</definedName>
    <definedName name="graph0" localSheetId="5" hidden="1">'[10]LIMA-CANTA'!#REF!</definedName>
    <definedName name="graph0" localSheetId="2" hidden="1">'[10]LIMA-CANTA'!#REF!</definedName>
    <definedName name="graph0" localSheetId="4" hidden="1">'[10]LIMA-CANTA'!#REF!</definedName>
    <definedName name="graph0" hidden="1">'[10]LIMA-CANTA'!#REF!</definedName>
    <definedName name="Graph1" localSheetId="3" hidden="1">'[10]LIMA-CANTA'!#REF!</definedName>
    <definedName name="Graph1" localSheetId="5" hidden="1">'[10]LIMA-CANTA'!#REF!</definedName>
    <definedName name="Graph1" localSheetId="2" hidden="1">'[10]LIMA-CANTA'!#REF!</definedName>
    <definedName name="Graph1" localSheetId="4" hidden="1">'[10]LIMA-CANTA'!#REF!</definedName>
    <definedName name="Graph1" hidden="1">'[10]LIMA-CANTA'!#REF!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localSheetId="5" hidden="1">#REF!</definedName>
    <definedName name="HiddenRows" localSheetId="2" hidden="1">#REF!</definedName>
    <definedName name="HiddenRows" localSheetId="4" hidden="1">#REF!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localSheetId="5" hidden="1">#REF!</definedName>
    <definedName name="JKHGVG" localSheetId="2" hidden="1">#REF!</definedName>
    <definedName name="JKHGVG" localSheetId="4" hidden="1">#REF!</definedName>
    <definedName name="JKHGVG" hidden="1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localSheetId="3" hidden="1">#REF!</definedName>
    <definedName name="MBKHJG" localSheetId="5" hidden="1">#REF!</definedName>
    <definedName name="MBKHJG" localSheetId="2" hidden="1">#REF!</definedName>
    <definedName name="MBKHJG" localSheetId="4" hidden="1">#REF!</definedName>
    <definedName name="MBKHJG" hidden="1">#REF!</definedName>
    <definedName name="MENOR" localSheetId="3" hidden="1">#REF!</definedName>
    <definedName name="MENOR" localSheetId="5" hidden="1">#REF!</definedName>
    <definedName name="MENOR" localSheetId="2" hidden="1">#REF!</definedName>
    <definedName name="MENOR" localSheetId="4" hidden="1">#REF!</definedName>
    <definedName name="MENOR" hidden="1">#REF!</definedName>
    <definedName name="MENORES" localSheetId="3" hidden="1">#REF!</definedName>
    <definedName name="MENORES" localSheetId="5" hidden="1">#REF!</definedName>
    <definedName name="MENORES" localSheetId="2" hidden="1">#REF!</definedName>
    <definedName name="MENORES" localSheetId="4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 localSheetId="5">#REF!</definedName>
    <definedName name="numero" localSheetId="2">#REF!</definedName>
    <definedName name="numero" localSheetId="4">#REF!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localSheetId="5" hidden="1">#REF!</definedName>
    <definedName name="OrderTable" localSheetId="2" hidden="1">#REF!</definedName>
    <definedName name="OrderTable" localSheetId="4" hidden="1">#REF!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localSheetId="5" hidden="1">#REF!</definedName>
    <definedName name="pagoxmes" localSheetId="2" hidden="1">#REF!</definedName>
    <definedName name="pagoxmes" localSheetId="4" hidden="1">#REF!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_xlnm.Print_Area" localSheetId="3">'Mantenimiento de Vivero'!$A$1:$I$67</definedName>
    <definedName name="_xlnm.Print_Area" localSheetId="5">'Mantto. Evaluación y control'!$A$1:$I$54</definedName>
    <definedName name="_xlnm.Print_Area" localSheetId="2">'Rescate y traslado'!$A$1:$I$69</definedName>
    <definedName name="_xlnm.Print_Area" localSheetId="4">'Transplante y reubicación'!$A$1:$I$69</definedName>
    <definedName name="ProdForm" localSheetId="3" hidden="1">#REF!</definedName>
    <definedName name="ProdForm" localSheetId="5" hidden="1">#REF!</definedName>
    <definedName name="ProdForm" localSheetId="2" hidden="1">#REF!</definedName>
    <definedName name="ProdForm" localSheetId="4" hidden="1">#REF!</definedName>
    <definedName name="ProdForm" hidden="1">#REF!</definedName>
    <definedName name="Product" localSheetId="3" hidden="1">#REF!</definedName>
    <definedName name="Product" localSheetId="5" hidden="1">#REF!</definedName>
    <definedName name="Product" localSheetId="2" hidden="1">#REF!</definedName>
    <definedName name="Product" localSheetId="4" hidden="1">#REF!</definedName>
    <definedName name="Product" hidden="1">#REF!</definedName>
    <definedName name="Prov" hidden="1">{"A.I.s",#N/A,TRUE,"Architects Instructions"}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localSheetId="3" hidden="1">#REF!</definedName>
    <definedName name="RCArea" localSheetId="5" hidden="1">#REF!</definedName>
    <definedName name="RCArea" localSheetId="2" hidden="1">#REF!</definedName>
    <definedName name="RCArea" localSheetId="4" hidden="1">#REF!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localSheetId="5" hidden="1">#REF!</definedName>
    <definedName name="rox" localSheetId="2" hidden="1">#REF!</definedName>
    <definedName name="rox" localSheetId="4" hidden="1">#REF!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localSheetId="3" hidden="1">'[9]EATON SUMMARY'!#REF!</definedName>
    <definedName name="sam" localSheetId="5" hidden="1">'[9]EATON SUMMARY'!#REF!</definedName>
    <definedName name="sam" localSheetId="2" hidden="1">'[9]EATON SUMMARY'!#REF!</definedName>
    <definedName name="sam" localSheetId="4" hidden="1">'[9]EATON SUMMARY'!#REF!</definedName>
    <definedName name="sam" hidden="1">'[9]EATON SUMMARY'!#REF!</definedName>
    <definedName name="sd" localSheetId="3" hidden="1">#REF!</definedName>
    <definedName name="sd" localSheetId="5" hidden="1">#REF!</definedName>
    <definedName name="sd" localSheetId="2" hidden="1">#REF!</definedName>
    <definedName name="sd" localSheetId="4" hidden="1">#REF!</definedName>
    <definedName name="sd" hidden="1">#REF!</definedName>
    <definedName name="sdf" localSheetId="3" hidden="1">#REF!</definedName>
    <definedName name="sdf" localSheetId="5" hidden="1">#REF!</definedName>
    <definedName name="sdf" localSheetId="2" hidden="1">#REF!</definedName>
    <definedName name="sdf" localSheetId="4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localSheetId="5" hidden="1">#REF!</definedName>
    <definedName name="SDSD" localSheetId="2" hidden="1">#REF!</definedName>
    <definedName name="SDSD" localSheetId="4" hidden="1">#REF!</definedName>
    <definedName name="SDSD" hidden="1">#REF!</definedName>
    <definedName name="sfsdfs" localSheetId="3" hidden="1">#REF!</definedName>
    <definedName name="sfsdfs" localSheetId="5" hidden="1">#REF!</definedName>
    <definedName name="sfsdfs" localSheetId="2" hidden="1">#REF!</definedName>
    <definedName name="sfsdfs" localSheetId="4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localSheetId="5" hidden="1">#REF!</definedName>
    <definedName name="Skey1" localSheetId="2" hidden="1">#REF!</definedName>
    <definedName name="Skey1" localSheetId="4" hidden="1">#REF!</definedName>
    <definedName name="Skey1" hidden="1">#REF!</definedName>
    <definedName name="Skey2" localSheetId="3" hidden="1">#REF!</definedName>
    <definedName name="Skey2" localSheetId="5" hidden="1">#REF!</definedName>
    <definedName name="Skey2" localSheetId="2" hidden="1">#REF!</definedName>
    <definedName name="Skey2" localSheetId="4" hidden="1">#REF!</definedName>
    <definedName name="Skey2" hidden="1">#REF!</definedName>
    <definedName name="SpecialPrice" localSheetId="3" hidden="1">#REF!</definedName>
    <definedName name="SpecialPrice" localSheetId="5" hidden="1">#REF!</definedName>
    <definedName name="SpecialPrice" localSheetId="2" hidden="1">#REF!</definedName>
    <definedName name="SpecialPrice" localSheetId="4" hidden="1">#REF!</definedName>
    <definedName name="SpecialPrice" hidden="1">#REF!</definedName>
    <definedName name="Ssort" localSheetId="3" hidden="1">#REF!</definedName>
    <definedName name="Ssort" localSheetId="5" hidden="1">#REF!</definedName>
    <definedName name="Ssort" localSheetId="2" hidden="1">#REF!</definedName>
    <definedName name="Ssort" localSheetId="4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localSheetId="5" hidden="1">#REF!</definedName>
    <definedName name="tbl_ProdInfo" localSheetId="2" hidden="1">#REF!</definedName>
    <definedName name="tbl_ProdInfo" localSheetId="4" hidden="1">#REF!</definedName>
    <definedName name="tbl_ProdInfo" hidden="1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hidden="1">{#N/A,#N/A,FALSE,"MAINTENANCE"}</definedName>
    <definedName name="viuda" localSheetId="3" hidden="1">'[10]LIMA-CANTA'!#REF!</definedName>
    <definedName name="viuda" localSheetId="5" hidden="1">'[10]LIMA-CANTA'!#REF!</definedName>
    <definedName name="viuda" localSheetId="2" hidden="1">'[10]LIMA-CANTA'!#REF!</definedName>
    <definedName name="viuda" localSheetId="4" hidden="1">'[10]LIMA-CANTA'!#REF!</definedName>
    <definedName name="viuda" hidden="1">'[10]LIMA-CANTA'!#REF!</definedName>
    <definedName name="VR" localSheetId="3" hidden="1">#REF!</definedName>
    <definedName name="VR" localSheetId="5" hidden="1">#REF!</definedName>
    <definedName name="VR" localSheetId="2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localSheetId="5" hidden="1">#REF!</definedName>
    <definedName name="VRRRRRRRRRRRRR" localSheetId="2" hidden="1">#REF!</definedName>
    <definedName name="VRRRRRRRRRRRRR" localSheetId="4" hidden="1">#REF!</definedName>
    <definedName name="VRRRRRRRRRRRRR" hidden="1">#REF!</definedName>
    <definedName name="w" localSheetId="3" hidden="1">'[10]LIMA-CANTA'!#REF!</definedName>
    <definedName name="w" localSheetId="5" hidden="1">'[10]LIMA-CANTA'!#REF!</definedName>
    <definedName name="w" localSheetId="2" hidden="1">'[10]LIMA-CANTA'!#REF!</definedName>
    <definedName name="w" localSheetId="4" hidden="1">'[10]LIMA-CANTA'!#REF!</definedName>
    <definedName name="w" hidden="1">'[10]LIMA-CANTA'!#REF!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localSheetId="3" hidden="1">'[10]LIMA-CANTA'!#REF!</definedName>
    <definedName name="wra" localSheetId="5" hidden="1">'[10]LIMA-CANTA'!#REF!</definedName>
    <definedName name="wra" localSheetId="2" hidden="1">'[10]LIMA-CANTA'!#REF!</definedName>
    <definedName name="wra" localSheetId="4" hidden="1">'[10]LIMA-CANTA'!#REF!</definedName>
    <definedName name="wra" hidden="1">'[10]LIMA-CANTA'!#REF!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localSheetId="5" hidden="1">'[10]LIMA-CANTA'!#REF!</definedName>
    <definedName name="xGraph11" localSheetId="2" hidden="1">'[10]LIMA-CANTA'!#REF!</definedName>
    <definedName name="xGraph11" localSheetId="4" hidden="1">'[10]LIMA-CANTA'!#REF!</definedName>
    <definedName name="xGraph11" hidden="1">'[10]LIMA-CANTA'!#REF!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5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2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4" i="32" l="1"/>
  <c r="K53" i="32"/>
  <c r="H45" i="35"/>
  <c r="H37" i="35"/>
  <c r="H32" i="35"/>
  <c r="H25" i="35"/>
  <c r="K35" i="34"/>
  <c r="K34" i="34"/>
  <c r="K33" i="34"/>
  <c r="K28" i="34"/>
  <c r="K26" i="34"/>
  <c r="K20" i="34"/>
  <c r="H33" i="32"/>
  <c r="H24" i="32"/>
  <c r="K17" i="32"/>
  <c r="K16" i="32"/>
  <c r="H44" i="36"/>
  <c r="G42" i="36"/>
  <c r="G41" i="36"/>
  <c r="H38" i="36"/>
  <c r="H37" i="36"/>
  <c r="H36" i="36"/>
  <c r="H35" i="36"/>
  <c r="H34" i="36"/>
  <c r="H31" i="36"/>
  <c r="H30" i="36"/>
  <c r="H29" i="36"/>
  <c r="H50" i="35"/>
  <c r="H49" i="35"/>
  <c r="H42" i="35"/>
  <c r="H36" i="35"/>
  <c r="H35" i="35"/>
  <c r="H34" i="35"/>
  <c r="H28" i="35"/>
  <c r="H27" i="35"/>
  <c r="H26" i="35"/>
  <c r="H46" i="34"/>
  <c r="G21" i="35"/>
  <c r="H21" i="35" s="1"/>
  <c r="H51" i="34"/>
  <c r="H50" i="34"/>
  <c r="H43" i="34"/>
  <c r="H44" i="34"/>
  <c r="H35" i="34"/>
  <c r="H36" i="34"/>
  <c r="H34" i="34"/>
  <c r="H38" i="34" s="1"/>
  <c r="H32" i="32"/>
  <c r="H44" i="32"/>
  <c r="H37" i="32"/>
  <c r="H36" i="32"/>
  <c r="H54" i="32"/>
  <c r="H51" i="32"/>
  <c r="H52" i="32"/>
  <c r="H53" i="32"/>
  <c r="H35" i="32"/>
  <c r="P46" i="32"/>
  <c r="P45" i="32"/>
  <c r="P43" i="32"/>
  <c r="P42" i="32"/>
  <c r="P41" i="32"/>
  <c r="P40" i="32"/>
  <c r="P39" i="32"/>
  <c r="P38" i="32"/>
  <c r="P36" i="32"/>
  <c r="P35" i="32"/>
  <c r="P34" i="32"/>
  <c r="P33" i="32"/>
  <c r="P31" i="32"/>
  <c r="P30" i="32"/>
  <c r="P29" i="32"/>
  <c r="P28" i="32"/>
  <c r="P27" i="32"/>
  <c r="G20" i="34"/>
  <c r="H20" i="34" s="1"/>
  <c r="H28" i="32"/>
  <c r="H27" i="32"/>
  <c r="H39" i="36" l="1"/>
  <c r="H32" i="36"/>
  <c r="H38" i="32"/>
  <c r="P48" i="32"/>
  <c r="G29" i="32" s="1"/>
  <c r="G21" i="32" l="1"/>
  <c r="H21" i="32" s="1"/>
  <c r="H11" i="39"/>
  <c r="H10" i="39"/>
  <c r="H9" i="39"/>
  <c r="H8" i="39"/>
  <c r="H12" i="39" l="1"/>
  <c r="H43" i="35" l="1"/>
  <c r="H41" i="32"/>
  <c r="H42" i="32"/>
  <c r="H43" i="32"/>
  <c r="J11" i="39"/>
  <c r="K11" i="39" s="1"/>
  <c r="L11" i="39" s="1"/>
  <c r="I11" i="39"/>
  <c r="G11" i="39"/>
  <c r="J10" i="39"/>
  <c r="K10" i="39" s="1"/>
  <c r="L10" i="39" s="1"/>
  <c r="M10" i="39" s="1"/>
  <c r="I10" i="39"/>
  <c r="G10" i="39"/>
  <c r="J9" i="39"/>
  <c r="K9" i="39" s="1"/>
  <c r="L9" i="39" s="1"/>
  <c r="M9" i="39" s="1"/>
  <c r="I9" i="39"/>
  <c r="G9" i="39"/>
  <c r="J8" i="39"/>
  <c r="K8" i="39" s="1"/>
  <c r="L8" i="39" s="1"/>
  <c r="I8" i="39"/>
  <c r="G8" i="39"/>
  <c r="H43" i="36"/>
  <c r="H42" i="36"/>
  <c r="H41" i="36"/>
  <c r="H50" i="32"/>
  <c r="H49" i="32"/>
  <c r="M11" i="39" l="1"/>
  <c r="G48" i="35" s="1"/>
  <c r="H48" i="35" s="1"/>
  <c r="G47" i="35"/>
  <c r="H47" i="35" s="1"/>
  <c r="H46" i="36"/>
  <c r="G12" i="39"/>
  <c r="L12" i="39"/>
  <c r="M8" i="39"/>
  <c r="M12" i="39" s="1"/>
  <c r="G49" i="34" s="1"/>
  <c r="H49" i="34" s="1"/>
  <c r="J12" i="39"/>
  <c r="K12" i="39"/>
  <c r="I12" i="39"/>
  <c r="H52" i="35" l="1"/>
  <c r="G47" i="32"/>
  <c r="H47" i="32" s="1"/>
  <c r="H56" i="32" s="1"/>
  <c r="G48" i="34"/>
  <c r="H48" i="34" s="1"/>
  <c r="H52" i="34" s="1"/>
  <c r="G20" i="36"/>
  <c r="H20" i="36" s="1"/>
  <c r="G20" i="32"/>
  <c r="G20" i="35"/>
  <c r="H20" i="35" s="1"/>
  <c r="G48" i="32"/>
  <c r="H48" i="32" s="1"/>
  <c r="G22" i="34"/>
  <c r="G22" i="36"/>
  <c r="H22" i="36" s="1"/>
  <c r="G23" i="32"/>
  <c r="H23" i="32" s="1"/>
  <c r="G23" i="35"/>
  <c r="H23" i="35" s="1"/>
  <c r="G22" i="32"/>
  <c r="G21" i="34"/>
  <c r="H21" i="34" s="1"/>
  <c r="G21" i="36"/>
  <c r="H21" i="36" s="1"/>
  <c r="G22" i="35"/>
  <c r="H22" i="35" s="1"/>
  <c r="H26" i="36"/>
  <c r="H30" i="34"/>
  <c r="H42" i="34"/>
  <c r="H41" i="34"/>
  <c r="H40" i="34"/>
  <c r="H41" i="35"/>
  <c r="H40" i="35"/>
  <c r="H39" i="35"/>
  <c r="H29" i="35"/>
  <c r="H29" i="34"/>
  <c r="H28" i="34"/>
  <c r="H27" i="34"/>
  <c r="H26" i="34"/>
  <c r="H25" i="34"/>
  <c r="H32" i="34" s="1"/>
  <c r="H31" i="32"/>
  <c r="H30" i="32"/>
  <c r="H40" i="32"/>
  <c r="H45" i="32" s="1"/>
  <c r="H53" i="35" l="1"/>
  <c r="H23" i="36"/>
  <c r="H22" i="32"/>
  <c r="H20" i="32"/>
  <c r="H25" i="36"/>
  <c r="H27" i="36" s="1"/>
  <c r="H63" i="35"/>
  <c r="H62" i="35"/>
  <c r="H61" i="35"/>
  <c r="H47" i="36" l="1"/>
  <c r="E5" i="38" s="1"/>
  <c r="F5" i="38" s="1"/>
  <c r="E4" i="38"/>
  <c r="F4" i="38" s="1"/>
  <c r="H64" i="35"/>
  <c r="H29" i="32"/>
  <c r="H26" i="32"/>
  <c r="H57" i="32" l="1"/>
  <c r="E2" i="38" s="1"/>
  <c r="F2" i="38" s="1"/>
  <c r="H22" i="34"/>
  <c r="H23" i="34" s="1"/>
  <c r="H53" i="34" s="1"/>
  <c r="E3" i="38" l="1"/>
  <c r="F3" i="38" s="1"/>
  <c r="C11" i="33"/>
  <c r="C10" i="33"/>
  <c r="C9" i="33"/>
  <c r="B12" i="33"/>
  <c r="C12" i="33" s="1"/>
  <c r="C16" i="33"/>
  <c r="C13" i="33"/>
  <c r="C14" i="33"/>
  <c r="C4" i="33"/>
  <c r="C5" i="33"/>
  <c r="C3" i="33"/>
  <c r="F6" i="38" l="1"/>
  <c r="B100" i="11"/>
  <c r="F7" i="38" l="1"/>
  <c r="F8" i="38" s="1"/>
  <c r="F9" i="38" s="1"/>
  <c r="F10" i="3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29" authorId="0" shapeId="0" xr:uid="{99A23D02-6676-479F-AEBE-12355F1F94B0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Detalle adjunto
</t>
        </r>
      </text>
    </comment>
    <comment ref="K40" authorId="0" shapeId="0" xr:uid="{D9A779CA-725A-4D91-9230-9E42A62C6DDA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Se cubriran las plantas reciens sembradas en sol intendo despues de la siembre - se pueden quemar
</t>
        </r>
      </text>
    </comment>
  </commentList>
</comments>
</file>

<file path=xl/sharedStrings.xml><?xml version="1.0" encoding="utf-8"?>
<sst xmlns="http://schemas.openxmlformats.org/spreadsheetml/2006/main" count="819" uniqueCount="406">
  <si>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</si>
  <si>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</si>
  <si>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</si>
  <si>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</si>
  <si>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</si>
  <si>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</si>
  <si>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</si>
  <si>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</si>
  <si>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</si>
  <si>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</si>
  <si>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</si>
  <si>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</si>
  <si>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</si>
  <si>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</si>
  <si>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</si>
  <si>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</si>
  <si>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</si>
  <si>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</si>
  <si>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</si>
  <si>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</si>
  <si>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</si>
  <si>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</si>
  <si>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</si>
  <si>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</si>
  <si>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</si>
  <si>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</si>
  <si>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</si>
  <si>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</si>
  <si>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</si>
  <si>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</si>
  <si>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</si>
  <si>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</si>
  <si>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</si>
  <si>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</si>
  <si>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</si>
  <si>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</si>
  <si>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</si>
  <si>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</si>
  <si>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</si>
  <si>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</si>
  <si>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</si>
  <si>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</si>
  <si>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</si>
  <si>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</si>
  <si>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</si>
  <si>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</si>
  <si>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</si>
  <si>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</si>
  <si>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</si>
  <si>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</si>
  <si>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</si>
  <si>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</si>
  <si>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</si>
  <si>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</si>
  <si>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</si>
  <si>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</si>
  <si>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</si>
  <si>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</si>
  <si>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</si>
  <si>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</si>
  <si>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</si>
  <si>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</si>
  <si>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</si>
  <si>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</si>
  <si>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</si>
  <si>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</si>
  <si>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</si>
  <si>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</si>
  <si>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</si>
  <si>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</si>
  <si>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</si>
  <si>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</si>
  <si>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</si>
  <si>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</si>
  <si>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</si>
  <si>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</si>
  <si>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</si>
  <si>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</si>
  <si>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</si>
  <si>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</si>
  <si>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</si>
  <si>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</si>
  <si>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</si>
  <si>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</si>
  <si>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</si>
  <si>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</si>
  <si>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</si>
  <si>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</si>
  <si>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</si>
  <si>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</si>
  <si>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</si>
  <si>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</si>
  <si>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</si>
  <si>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</si>
  <si>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</si>
  <si>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</si>
  <si>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</si>
  <si>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</si>
  <si>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</si>
  <si>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</si>
  <si>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</si>
  <si>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</si>
  <si>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</si>
  <si>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</si>
  <si>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</si>
  <si>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</si>
  <si>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</si>
  <si>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</si>
  <si>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</si>
  <si>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</si>
  <si>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</si>
  <si>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</si>
  <si>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</si>
  <si>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</si>
  <si>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</si>
  <si>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</si>
  <si>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</si>
  <si>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</si>
  <si>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</si>
  <si>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</si>
  <si>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</si>
  <si>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</si>
  <si>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</si>
  <si>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</si>
  <si>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</si>
  <si>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</si>
  <si>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</si>
  <si>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</si>
  <si>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</si>
  <si>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</si>
  <si>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</si>
  <si>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</si>
  <si>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</si>
  <si>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</si>
  <si>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</si>
  <si>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</si>
  <si>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</si>
  <si>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</si>
  <si>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</si>
  <si>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</si>
  <si>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</si>
  <si>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</si>
  <si>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</si>
  <si>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</si>
  <si>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</si>
  <si>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</si>
  <si>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</si>
  <si>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</si>
  <si>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</si>
  <si>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</si>
  <si>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</si>
  <si>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</si>
  <si>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</si>
  <si>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</si>
  <si>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</si>
  <si>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</si>
  <si>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</si>
  <si>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</si>
  <si>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</si>
  <si>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</si>
  <si>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</si>
  <si>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</si>
  <si>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</si>
  <si>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</si>
  <si>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</si>
  <si>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</si>
  <si>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</si>
  <si>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</si>
  <si>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</si>
  <si>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</si>
  <si>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</si>
  <si>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</si>
  <si>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</si>
  <si>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</si>
  <si>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</si>
  <si>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</si>
  <si>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</si>
  <si>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</si>
  <si>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</si>
  <si>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</si>
  <si>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</si>
  <si>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</si>
  <si>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</si>
  <si>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</si>
  <si>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</si>
  <si>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</si>
  <si>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</si>
  <si>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</si>
  <si>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</si>
  <si>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</si>
  <si>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</si>
  <si>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</si>
  <si>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</si>
  <si>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</si>
  <si>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</si>
  <si>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</si>
  <si>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</si>
  <si>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</si>
  <si>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</si>
  <si>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</si>
  <si>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</si>
  <si>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</si>
  <si>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</si>
  <si>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</si>
  <si>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</si>
  <si>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</si>
  <si>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</si>
  <si>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</si>
  <si>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</si>
  <si>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</si>
  <si>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</si>
  <si>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</si>
  <si>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</si>
  <si>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C2: ANÁLISIS DE PRECIOS UNITARIOS</t>
  </si>
  <si>
    <t>CO-PE-1PE326-CM-HA-05</t>
  </si>
  <si>
    <t>Revisión 0</t>
  </si>
  <si>
    <t>“ENTREGA DE LAS DEFENSAS RIBEREÑAS DE LOS RÍOS CHICAMA Y VIRÚ (PAQUETE 9R-06)"</t>
  </si>
  <si>
    <t>Fecha: 09/03/2022</t>
  </si>
  <si>
    <t>Proyecto:</t>
  </si>
  <si>
    <t>Río:</t>
  </si>
  <si>
    <t>N° del Paquete:</t>
  </si>
  <si>
    <t>Nombre del Paquete:</t>
  </si>
  <si>
    <t>Referencia:</t>
  </si>
  <si>
    <t>Partida</t>
  </si>
  <si>
    <t>Código</t>
  </si>
  <si>
    <t>Descripción Recurso</t>
  </si>
  <si>
    <t>Unidad</t>
  </si>
  <si>
    <t>Cuadrilla</t>
  </si>
  <si>
    <t>Cantidad</t>
  </si>
  <si>
    <t>Mano de Obra</t>
  </si>
  <si>
    <t>Materiales</t>
  </si>
  <si>
    <t>Equipos</t>
  </si>
  <si>
    <t>COORDINADOR DE SERVICIO</t>
  </si>
  <si>
    <t>und</t>
  </si>
  <si>
    <t>SONÓMETRO</t>
  </si>
  <si>
    <t>MUESTREADOR DE PARTÍCULAS DE ALTO VOLUMEN HI-VOL PM 10</t>
  </si>
  <si>
    <t>MUESTREADOR DE PARTÍCULAS DE ALTO VOLUMEN HI-VOL PM 2.5</t>
  </si>
  <si>
    <t>TREN DE MUESTREO (SO2, NO2, H2S, CO)</t>
  </si>
  <si>
    <t>ESTACIÓN METEREOLOGICA</t>
  </si>
  <si>
    <t>GRUPO ELECTROGENO</t>
  </si>
  <si>
    <t>AGENTE DE SEGURIDAD</t>
  </si>
  <si>
    <t>CAMIONETA 4X4</t>
  </si>
  <si>
    <t>Entrega de las Defensas Ribereñas de los Ríos Chicama y Virú</t>
  </si>
  <si>
    <t>Chicama</t>
  </si>
  <si>
    <t>ANALISTA DE CAMPO - CONDUCTOR</t>
  </si>
  <si>
    <t>MULTIPARAMETRO (T°, OD, pH Y CONDUCTIVIDAD)</t>
  </si>
  <si>
    <t>MANO DE OBRA</t>
  </si>
  <si>
    <t>MENSUAL</t>
  </si>
  <si>
    <t>COSTO X HORA</t>
  </si>
  <si>
    <t>MAQUINARIA</t>
  </si>
  <si>
    <t>DIARIO</t>
  </si>
  <si>
    <t>GLB</t>
  </si>
  <si>
    <t>Instrucciones para el llenado de la planilla: El Postor deberá llenar cada concepto de acuerdo a su estructura, considerando los recursos a usar en cada una de las partidas de su análisis de precio unitario directo. Para el caso de equipos, se debe considerar operador, con combustible y todos los costos que el postor considere. El ejemplo mostrado es sólo referencial, sólo muestra una plantilla de guía para el postor.</t>
  </si>
  <si>
    <t>ESPECIALISTA DE CAMPO</t>
  </si>
  <si>
    <t>RESCATE Y TRASLADO</t>
  </si>
  <si>
    <t>OBRERO</t>
  </si>
  <si>
    <t>RESPONSABLE TÉCNICO</t>
  </si>
  <si>
    <t>MANTENIMIENTO DE VIVERO</t>
  </si>
  <si>
    <t>día</t>
  </si>
  <si>
    <t>Especies</t>
  </si>
  <si>
    <t>glb</t>
  </si>
  <si>
    <t>Producción</t>
  </si>
  <si>
    <t>TRANSPLANTE Y REUBICACIÓN</t>
  </si>
  <si>
    <t>Especies de transplante</t>
  </si>
  <si>
    <t>Nota.</t>
  </si>
  <si>
    <t>AUXILIAR DE CAMPO</t>
  </si>
  <si>
    <t>Total Rescate y traslado</t>
  </si>
  <si>
    <t>Se tiene las siguientes cantidades referenciales, Ver Inventario adjunto_Cactaceas 23.11.23</t>
  </si>
  <si>
    <t>MANTENIMIENTO, EVALUACIÓN Y CONTROL</t>
  </si>
  <si>
    <t>Total mantenimiento de vivero</t>
  </si>
  <si>
    <t>Incluye repique y resiembra en los rangos establecidos en el TDR.</t>
  </si>
  <si>
    <t>Total mantenimiento, evaluación y control</t>
  </si>
  <si>
    <r>
      <rPr>
        <i/>
        <sz val="8"/>
        <color rgb="FF000000"/>
        <rFont val="Calibri"/>
        <family val="2"/>
        <scheme val="minor"/>
      </rPr>
      <t>Neoraimondia arequipensis</t>
    </r>
    <r>
      <rPr>
        <i/>
        <sz val="8"/>
        <color indexed="8"/>
        <rFont val="Calibri"/>
        <family val="2"/>
        <scheme val="minor"/>
      </rPr>
      <t xml:space="preserve"> (Cactus gigantes prismáticos)</t>
    </r>
  </si>
  <si>
    <r>
      <rPr>
        <i/>
        <sz val="8"/>
        <color rgb="FF000000"/>
        <rFont val="Calibri"/>
        <family val="2"/>
        <scheme val="minor"/>
      </rPr>
      <t xml:space="preserve">Haageocereus pacalaensis </t>
    </r>
    <r>
      <rPr>
        <i/>
        <sz val="8"/>
        <color indexed="8"/>
        <rFont val="Calibri"/>
        <family val="2"/>
        <scheme val="minor"/>
      </rPr>
      <t>(Cola de zorro)</t>
    </r>
  </si>
  <si>
    <r>
      <rPr>
        <i/>
        <sz val="8"/>
        <color rgb="FF000000"/>
        <rFont val="Calibri"/>
        <family val="2"/>
        <scheme val="minor"/>
      </rPr>
      <t>Melocactus peruvianus</t>
    </r>
    <r>
      <rPr>
        <i/>
        <sz val="8"/>
        <color indexed="8"/>
        <rFont val="Calibri"/>
        <family val="2"/>
        <scheme val="minor"/>
      </rPr>
      <t xml:space="preserve"> (Asiento de suegra)</t>
    </r>
  </si>
  <si>
    <t>Neoraimondia arequipensis (Cactus gigantes prismáticos)</t>
  </si>
  <si>
    <t>Haageocereus pacalaensis (Cola de zorro)</t>
  </si>
  <si>
    <t>Melocactus peruvianus (Asiento de suegra)</t>
  </si>
  <si>
    <t>Parcial S/</t>
  </si>
  <si>
    <t>Precio S/</t>
  </si>
  <si>
    <t>Viáticos</t>
  </si>
  <si>
    <t>Seguridad y Salud Ocupacional</t>
  </si>
  <si>
    <t>SCTR</t>
  </si>
  <si>
    <t>PÓLIZA VEHÍCULO</t>
  </si>
  <si>
    <t>ADMINISTRADOR</t>
  </si>
  <si>
    <t>RESPONSABLE DE LOGÍSTICA Y RRHH</t>
  </si>
  <si>
    <t>GPS</t>
  </si>
  <si>
    <t>DRONE</t>
  </si>
  <si>
    <t>INSUMOS/HERRAMIENTAS</t>
  </si>
  <si>
    <t>Instalación de Vivero / Invernadero</t>
  </si>
  <si>
    <t>ADQUISICIÓN DE SUSTRATO</t>
  </si>
  <si>
    <t>ADQUISICIÓN DE FERTILIZANTES</t>
  </si>
  <si>
    <t>OTROS MATERIALES</t>
  </si>
  <si>
    <t>ABASTECIMIENTO DE AGUA</t>
  </si>
  <si>
    <t>mes</t>
  </si>
  <si>
    <t>Total transplante y reubicación</t>
  </si>
  <si>
    <t>Gastos administrativos</t>
  </si>
  <si>
    <t>MOBILIARIO</t>
  </si>
  <si>
    <t>Ítem</t>
  </si>
  <si>
    <t>Descripción</t>
  </si>
  <si>
    <t>Costo parcial (S/)</t>
  </si>
  <si>
    <t>Costo Unitario (S/)</t>
  </si>
  <si>
    <t>Glb</t>
  </si>
  <si>
    <t>Rescate y traslado</t>
  </si>
  <si>
    <t>Mantenimiento de Vivero</t>
  </si>
  <si>
    <t>Transplante y reubicación</t>
  </si>
  <si>
    <t>Mantto. Evaluación y control</t>
  </si>
  <si>
    <t>TOTAL (S/)</t>
  </si>
  <si>
    <t>A. SUB TOTAL (S/)</t>
  </si>
  <si>
    <t>B. UTILIDAD (10%)</t>
  </si>
  <si>
    <t>C. TOTAL COSTO DETERMINADO (A+B)</t>
  </si>
  <si>
    <t>D. IGV (18% C)</t>
  </si>
  <si>
    <t>Tillandsia latifolia (Penca aérea)</t>
  </si>
  <si>
    <t>IT</t>
  </si>
  <si>
    <t>PLANILLA</t>
  </si>
  <si>
    <t>%</t>
  </si>
  <si>
    <t xml:space="preserve">Cargo </t>
  </si>
  <si>
    <t>Cargo</t>
  </si>
  <si>
    <t>Remuneraciones</t>
  </si>
  <si>
    <t>Técnico Propagación</t>
  </si>
  <si>
    <t>Remuneración Básica</t>
  </si>
  <si>
    <t>Asignación Familiar</t>
  </si>
  <si>
    <t>Provisiones</t>
  </si>
  <si>
    <t>Vacaciones</t>
  </si>
  <si>
    <t>Gratificación</t>
  </si>
  <si>
    <t>CTS</t>
  </si>
  <si>
    <t>ESSALUD</t>
  </si>
  <si>
    <t>Total Planilla de Personal</t>
  </si>
  <si>
    <t>Especilista de Campo Ingeniero Agronomo</t>
  </si>
  <si>
    <t>PERSONAL DE PISO</t>
  </si>
  <si>
    <t>Ayudantes de Campo - Personal de Piso</t>
  </si>
  <si>
    <t>Cartógrafo</t>
  </si>
  <si>
    <t>INSUMOS/HERRAMIENTAS (palas/picos/cuchillas etc)</t>
  </si>
  <si>
    <t>RESPONSABILIDAD CIVIL</t>
  </si>
  <si>
    <t>VidaLey</t>
  </si>
  <si>
    <t>Logistica</t>
  </si>
  <si>
    <t>Administrador</t>
  </si>
  <si>
    <t>SUPERVISOR DE SSOMA</t>
  </si>
  <si>
    <t>MES</t>
  </si>
  <si>
    <t>Especilista de SSOMA</t>
  </si>
  <si>
    <t>MARCA: DONG FENG
MODELO: DFA1065TZ5BD3
AÑO FABRIICACIÓN:2023  chofer, combustible</t>
  </si>
  <si>
    <t>CAMIONETA (INCLUYE CONDUCTOR/combustible</t>
  </si>
  <si>
    <t>CAMIONETA (INCLUYE CONDUCTOR/COMBUSTIBLE)</t>
  </si>
  <si>
    <t>VAN/ para traslado de personal de Chicama al Proyecto Incluye chofer y combustible</t>
  </si>
  <si>
    <t>ALQUILER DE OFICINAS/ ALMACEN</t>
  </si>
  <si>
    <t>Rastrillo</t>
  </si>
  <si>
    <t>Tijera curva para poda</t>
  </si>
  <si>
    <t>Carretilla</t>
  </si>
  <si>
    <t>Machete de 55cm</t>
  </si>
  <si>
    <t xml:space="preserve">Pala </t>
  </si>
  <si>
    <t>Barreta</t>
  </si>
  <si>
    <t>Piocha</t>
  </si>
  <si>
    <t>Bollo de Pita (100 mts)</t>
  </si>
  <si>
    <t>Manguera</t>
  </si>
  <si>
    <t>metro</t>
  </si>
  <si>
    <t>Camaras Fotograficas</t>
  </si>
  <si>
    <t>Bandejas para transportar plantas</t>
  </si>
  <si>
    <t>Malla Rached</t>
  </si>
  <si>
    <t>rollo</t>
  </si>
  <si>
    <t>Rafia</t>
  </si>
  <si>
    <t>Picos</t>
  </si>
  <si>
    <t>Traza lineas</t>
  </si>
  <si>
    <t>yeso</t>
  </si>
  <si>
    <t>Winchas (50m)</t>
  </si>
  <si>
    <t>Detalle de Herramientas</t>
  </si>
  <si>
    <t>ALOJAMIENTO (3 PERSONAS)</t>
  </si>
  <si>
    <t>ALIMENTACIÓN (desayuno/almuerzo/cena 3 PERSONAS)</t>
  </si>
  <si>
    <t>ALOJAMIENTO (4 PERSONAS)</t>
  </si>
  <si>
    <t>ALIMENTACIÓN (desayuno/almuerzo/cena 4 PERSONAS)</t>
  </si>
  <si>
    <t>ALIMENTACION PERSONAL DE PISO (DESAYUBO ALMUERZO)</t>
  </si>
  <si>
    <t>EMO</t>
  </si>
  <si>
    <t>EPP</t>
  </si>
  <si>
    <t>PERSONA</t>
  </si>
  <si>
    <t>Gastos Financieros (carta fianza , intereses , seguros )</t>
  </si>
  <si>
    <t>glB</t>
  </si>
  <si>
    <t>VIGILANCIA</t>
  </si>
  <si>
    <t>TRASLADOS DE PERSONAL FORANEO</t>
  </si>
  <si>
    <t>apertura de accesos</t>
  </si>
  <si>
    <t>ALIMENTACION PERSONAL DE PISO (DESAYUNO ALMUERZO)</t>
  </si>
  <si>
    <t>Nuevo Alcance</t>
  </si>
  <si>
    <t>Area: 204.02 ha</t>
  </si>
  <si>
    <t>Plantas: 4406 plantas</t>
  </si>
  <si>
    <t>Promedio: 0.046 plantas xha</t>
  </si>
  <si>
    <t>Cuadrilla:</t>
  </si>
  <si>
    <t>3 grupos de 4 personas</t>
  </si>
  <si>
    <t>Auxiliar</t>
  </si>
  <si>
    <t>Personal capacitado</t>
  </si>
  <si>
    <t xml:space="preserve">Especialista </t>
  </si>
  <si>
    <t>27 días efectivos</t>
  </si>
  <si>
    <t>grupo/día</t>
  </si>
  <si>
    <t>hora/8 horas</t>
  </si>
  <si>
    <t>ALOJAMIENTO (4 PERSONAS) (50 soles díarios)</t>
  </si>
  <si>
    <t>ALIMENTACIÓN (desayuno/almuerzo/cena 4 PERSONAS) (60 soles por persona)</t>
  </si>
  <si>
    <t>ALIMENTACION PERSONAL DE PISO (DESAYUnO ALMUERZO) (47 soles por persona)</t>
  </si>
  <si>
    <t>Plantas:4406</t>
  </si>
  <si>
    <t>4 Viveros</t>
  </si>
  <si>
    <t>Plantas/ vivero</t>
  </si>
  <si>
    <t>CONSTRUCCIÓN DE ESTRUCTURA (150 m2)</t>
  </si>
  <si>
    <t>Plantas: bolsas de 0.20x0.20cm</t>
  </si>
  <si>
    <t xml:space="preserve">Sustrato: </t>
  </si>
  <si>
    <t>altura</t>
  </si>
  <si>
    <t>m3/planta</t>
  </si>
  <si>
    <t>soles/m3 incluye tralado y estribadores</t>
  </si>
  <si>
    <t>Apetura de Accesos:</t>
  </si>
  <si>
    <t>Hora maquina: 130</t>
  </si>
  <si>
    <t>m2/planta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</si>
</sst>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-* #,##0.00\ _P_t_s_-;\-* #,##0.00\ _P_t_s_-;_-* &quot;-&quot;??\ _P_t_s_-;_-@_-"/>
    <numFmt numFmtId="166" formatCode="[$S/-280A]#,##0.00;\-[$S/-280A]#,##0.00"/>
    <numFmt numFmtId="167" formatCode="_ * #,##0.00_ ;_ * \-#,##0.00_ ;_ * &quot;-&quot;??_ ;_ @_ "/>
  </numFmts>
  <fonts count="5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color rgb="FF000000"/>
      <name val="Arial Narrow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2" tint="-0.749992370372631"/>
      <name val="Calibri"/>
      <family val="2"/>
      <scheme val="minor"/>
    </font>
    <font>
      <b/>
      <sz val="12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badi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5"/>
      <color theme="1"/>
      <name val="Arial"/>
      <family val="2"/>
    </font>
    <font>
      <sz val="15"/>
      <name val="Arial"/>
      <family val="2"/>
    </font>
    <font>
      <b/>
      <sz val="15"/>
      <color indexed="8"/>
      <name val="Arial"/>
      <family val="2"/>
    </font>
    <font>
      <b/>
      <sz val="15"/>
      <name val="Arial"/>
      <family val="2"/>
    </font>
    <font>
      <sz val="15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165" fontId="5" fillId="0" borderId="0" applyFont="0" applyFill="0" applyBorder="0" applyAlignment="0" applyProtection="0"/>
    <xf numFmtId="0" fontId="5" fillId="0" borderId="0"/>
  </cellStyleXfs>
  <cellXfs count="33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2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vertical="top"/>
    </xf>
    <xf numFmtId="0" fontId="22" fillId="0" borderId="0" xfId="0" applyFont="1" applyAlignment="1">
      <alignment vertical="top"/>
    </xf>
    <xf numFmtId="4" fontId="22" fillId="0" borderId="0" xfId="0" applyNumberFormat="1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21" fillId="0" borderId="0" xfId="0" applyFont="1" applyAlignment="1">
      <alignment vertical="top" wrapText="1"/>
    </xf>
    <xf numFmtId="4" fontId="21" fillId="0" borderId="0" xfId="0" applyNumberFormat="1" applyFont="1" applyAlignment="1">
      <alignment horizontal="right" vertical="top"/>
    </xf>
    <xf numFmtId="4" fontId="22" fillId="0" borderId="0" xfId="0" applyNumberFormat="1" applyFont="1" applyAlignment="1">
      <alignment horizontal="right" vertical="top"/>
    </xf>
    <xf numFmtId="0" fontId="28" fillId="0" borderId="0" xfId="0" applyFont="1" applyAlignment="1">
      <alignment vertical="center"/>
    </xf>
    <xf numFmtId="0" fontId="28" fillId="0" borderId="1" xfId="0" applyFont="1" applyBorder="1" applyAlignment="1">
      <alignment vertical="center"/>
    </xf>
    <xf numFmtId="0" fontId="29" fillId="0" borderId="0" xfId="0" applyFont="1"/>
    <xf numFmtId="4" fontId="0" fillId="0" borderId="0" xfId="0" applyNumberFormat="1" applyAlignment="1">
      <alignment vertical="top"/>
    </xf>
    <xf numFmtId="0" fontId="30" fillId="0" borderId="0" xfId="0" applyFo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horizontal="right" vertical="top"/>
    </xf>
    <xf numFmtId="164" fontId="28" fillId="0" borderId="0" xfId="0" applyNumberFormat="1" applyFont="1" applyAlignment="1">
      <alignment horizontal="center" vertical="top"/>
    </xf>
    <xf numFmtId="164" fontId="28" fillId="0" borderId="0" xfId="0" applyNumberFormat="1" applyFont="1" applyAlignment="1">
      <alignment horizontal="left" vertical="top"/>
    </xf>
    <xf numFmtId="4" fontId="28" fillId="0" borderId="0" xfId="0" applyNumberFormat="1" applyFont="1" applyAlignment="1">
      <alignment horizontal="left" vertical="top"/>
    </xf>
    <xf numFmtId="0" fontId="28" fillId="0" borderId="0" xfId="0" applyFont="1" applyAlignment="1">
      <alignment horizontal="center" vertical="top" wrapText="1" readingOrder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top"/>
    </xf>
    <xf numFmtId="164" fontId="29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1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164" fontId="31" fillId="0" borderId="0" xfId="0" applyNumberFormat="1" applyFont="1" applyAlignment="1">
      <alignment horizontal="center" vertical="top"/>
    </xf>
    <xf numFmtId="164" fontId="31" fillId="0" borderId="0" xfId="0" applyNumberFormat="1" applyFont="1" applyAlignment="1">
      <alignment horizontal="left" vertical="top"/>
    </xf>
    <xf numFmtId="4" fontId="31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vertical="top"/>
    </xf>
    <xf numFmtId="0" fontId="31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0" fontId="31" fillId="0" borderId="0" xfId="0" applyFont="1" applyAlignment="1">
      <alignment horizontal="center" vertical="top" wrapText="1" readingOrder="1"/>
    </xf>
    <xf numFmtId="0" fontId="3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33" fillId="0" borderId="0" xfId="0" applyFont="1"/>
    <xf numFmtId="0" fontId="33" fillId="0" borderId="0" xfId="0" applyFont="1" applyAlignment="1">
      <alignment horizontal="center"/>
    </xf>
    <xf numFmtId="4" fontId="28" fillId="0" borderId="0" xfId="0" applyNumberFormat="1" applyFont="1" applyAlignment="1">
      <alignment horizontal="right" vertical="top"/>
    </xf>
    <xf numFmtId="0" fontId="29" fillId="0" borderId="5" xfId="0" applyFont="1" applyBorder="1"/>
    <xf numFmtId="0" fontId="30" fillId="0" borderId="4" xfId="0" applyFont="1" applyBorder="1"/>
    <xf numFmtId="0" fontId="30" fillId="0" borderId="5" xfId="0" applyFont="1" applyBorder="1"/>
    <xf numFmtId="0" fontId="30" fillId="0" borderId="5" xfId="0" applyFont="1" applyBorder="1" applyAlignment="1">
      <alignment horizontal="center"/>
    </xf>
    <xf numFmtId="0" fontId="30" fillId="0" borderId="9" xfId="0" applyFont="1" applyBorder="1"/>
    <xf numFmtId="0" fontId="30" fillId="0" borderId="10" xfId="0" applyFont="1" applyBorder="1"/>
    <xf numFmtId="0" fontId="30" fillId="0" borderId="11" xfId="0" applyFont="1" applyBorder="1"/>
    <xf numFmtId="0" fontId="30" fillId="0" borderId="10" xfId="0" applyFont="1" applyBorder="1" applyAlignment="1">
      <alignment vertical="top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4" fontId="26" fillId="0" borderId="0" xfId="0" applyNumberFormat="1" applyFont="1" applyAlignment="1">
      <alignment vertical="top"/>
    </xf>
    <xf numFmtId="0" fontId="30" fillId="0" borderId="0" xfId="0" applyFont="1" applyAlignment="1">
      <alignment horizontal="center" vertical="top"/>
    </xf>
    <xf numFmtId="4" fontId="30" fillId="0" borderId="11" xfId="0" applyNumberFormat="1" applyFont="1" applyBorder="1" applyAlignment="1">
      <alignment horizontal="right" vertical="top"/>
    </xf>
    <xf numFmtId="0" fontId="30" fillId="0" borderId="1" xfId="0" applyFont="1" applyBorder="1" applyAlignment="1">
      <alignment horizontal="center"/>
    </xf>
    <xf numFmtId="0" fontId="30" fillId="0" borderId="1" xfId="0" applyFont="1" applyBorder="1"/>
    <xf numFmtId="0" fontId="30" fillId="0" borderId="1" xfId="0" applyFont="1" applyBorder="1" applyAlignment="1">
      <alignment horizontal="center" vertical="top"/>
    </xf>
    <xf numFmtId="4" fontId="30" fillId="0" borderId="12" xfId="0" applyNumberFormat="1" applyFont="1" applyBorder="1" applyAlignment="1">
      <alignment horizontal="right" vertical="top"/>
    </xf>
    <xf numFmtId="0" fontId="14" fillId="0" borderId="4" xfId="0" applyFont="1" applyBorder="1"/>
    <xf numFmtId="0" fontId="24" fillId="0" borderId="5" xfId="0" applyFont="1" applyBorder="1"/>
    <xf numFmtId="0" fontId="24" fillId="0" borderId="5" xfId="0" applyFont="1" applyBorder="1" applyAlignment="1">
      <alignment horizontal="center"/>
    </xf>
    <xf numFmtId="0" fontId="24" fillId="0" borderId="9" xfId="0" applyFont="1" applyBorder="1"/>
    <xf numFmtId="0" fontId="14" fillId="0" borderId="10" xfId="0" applyFont="1" applyBorder="1"/>
    <xf numFmtId="0" fontId="24" fillId="0" borderId="0" xfId="0" applyFont="1"/>
    <xf numFmtId="0" fontId="24" fillId="0" borderId="0" xfId="0" applyFont="1" applyAlignment="1">
      <alignment horizontal="center"/>
    </xf>
    <xf numFmtId="0" fontId="24" fillId="0" borderId="11" xfId="0" applyFont="1" applyBorder="1"/>
    <xf numFmtId="0" fontId="25" fillId="0" borderId="0" xfId="0" applyFont="1" applyAlignment="1">
      <alignment vertical="top"/>
    </xf>
    <xf numFmtId="0" fontId="26" fillId="0" borderId="11" xfId="0" applyFont="1" applyBorder="1" applyAlignment="1">
      <alignment vertical="top"/>
    </xf>
    <xf numFmtId="0" fontId="27" fillId="0" borderId="0" xfId="0" applyFont="1" applyAlignment="1">
      <alignment vertical="top" wrapText="1"/>
    </xf>
    <xf numFmtId="0" fontId="27" fillId="0" borderId="0" xfId="0" applyFont="1" applyAlignment="1">
      <alignment horizontal="center" vertical="top"/>
    </xf>
    <xf numFmtId="164" fontId="27" fillId="0" borderId="0" xfId="0" applyNumberFormat="1" applyFont="1" applyAlignment="1">
      <alignment horizontal="right" vertical="top"/>
    </xf>
    <xf numFmtId="4" fontId="27" fillId="0" borderId="11" xfId="0" applyNumberFormat="1" applyFont="1" applyBorder="1" applyAlignment="1">
      <alignment horizontal="right" vertical="top"/>
    </xf>
    <xf numFmtId="0" fontId="14" fillId="0" borderId="6" xfId="0" applyFont="1" applyBorder="1"/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/>
    </xf>
    <xf numFmtId="164" fontId="27" fillId="0" borderId="1" xfId="0" applyNumberFormat="1" applyFont="1" applyBorder="1" applyAlignment="1">
      <alignment horizontal="right" vertical="top"/>
    </xf>
    <xf numFmtId="4" fontId="27" fillId="0" borderId="1" xfId="0" applyNumberFormat="1" applyFont="1" applyBorder="1" applyAlignment="1">
      <alignment horizontal="right" vertical="top"/>
    </xf>
    <xf numFmtId="4" fontId="27" fillId="0" borderId="12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" fontId="30" fillId="0" borderId="0" xfId="0" applyNumberFormat="1" applyFont="1" applyAlignment="1">
      <alignment vertical="top"/>
    </xf>
    <xf numFmtId="0" fontId="30" fillId="0" borderId="11" xfId="0" applyFont="1" applyBorder="1" applyAlignment="1">
      <alignment vertical="top"/>
    </xf>
    <xf numFmtId="4" fontId="30" fillId="0" borderId="0" xfId="0" applyNumberFormat="1" applyFont="1" applyAlignment="1">
      <alignment horizontal="right" vertical="top"/>
    </xf>
    <xf numFmtId="4" fontId="30" fillId="0" borderId="1" xfId="0" applyNumberFormat="1" applyFont="1" applyBorder="1" applyAlignment="1">
      <alignment horizontal="right" vertical="top"/>
    </xf>
    <xf numFmtId="4" fontId="32" fillId="0" borderId="12" xfId="0" applyNumberFormat="1" applyFont="1" applyBorder="1" applyAlignment="1">
      <alignment horizontal="right" vertical="top"/>
    </xf>
    <xf numFmtId="0" fontId="8" fillId="0" borderId="4" xfId="0" applyFont="1" applyBorder="1"/>
    <xf numFmtId="0" fontId="8" fillId="0" borderId="10" xfId="0" applyFont="1" applyBorder="1"/>
    <xf numFmtId="0" fontId="32" fillId="0" borderId="0" xfId="0" applyFont="1" applyAlignment="1">
      <alignment vertical="top"/>
    </xf>
    <xf numFmtId="0" fontId="8" fillId="0" borderId="6" xfId="0" applyFont="1" applyBorder="1"/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4" fillId="0" borderId="9" xfId="0" applyFont="1" applyBorder="1"/>
    <xf numFmtId="0" fontId="14" fillId="0" borderId="1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2" xfId="0" applyFont="1" applyBorder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9" fillId="0" borderId="0" xfId="0" applyFont="1" applyAlignment="1">
      <alignment horizontal="right" vertical="top"/>
    </xf>
    <xf numFmtId="164" fontId="20" fillId="0" borderId="0" xfId="0" applyNumberFormat="1" applyFont="1" applyAlignment="1">
      <alignment horizontal="center" vertical="top"/>
    </xf>
    <xf numFmtId="164" fontId="20" fillId="0" borderId="0" xfId="0" applyNumberFormat="1" applyFont="1" applyAlignment="1">
      <alignment horizontal="left" vertical="top"/>
    </xf>
    <xf numFmtId="0" fontId="18" fillId="0" borderId="1" xfId="0" applyFont="1" applyBorder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7" xfId="0" applyFont="1" applyBorder="1" applyAlignment="1">
      <alignment vertical="top"/>
    </xf>
    <xf numFmtId="4" fontId="29" fillId="0" borderId="0" xfId="0" applyNumberFormat="1" applyFont="1"/>
    <xf numFmtId="0" fontId="29" fillId="0" borderId="7" xfId="0" applyFont="1" applyBorder="1" applyAlignment="1">
      <alignment vertical="top"/>
    </xf>
    <xf numFmtId="0" fontId="29" fillId="0" borderId="7" xfId="0" applyFont="1" applyBorder="1" applyAlignment="1">
      <alignment vertical="top" wrapText="1"/>
    </xf>
    <xf numFmtId="0" fontId="29" fillId="0" borderId="7" xfId="0" applyFont="1" applyBorder="1" applyAlignment="1">
      <alignment horizontal="center" vertical="top"/>
    </xf>
    <xf numFmtId="164" fontId="29" fillId="0" borderId="7" xfId="0" applyNumberFormat="1" applyFont="1" applyBorder="1" applyAlignment="1">
      <alignment horizontal="right" vertical="top"/>
    </xf>
    <xf numFmtId="4" fontId="29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164" fontId="21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center" vertical="top"/>
    </xf>
    <xf numFmtId="4" fontId="14" fillId="0" borderId="0" xfId="0" applyNumberFormat="1" applyFont="1" applyAlignment="1">
      <alignment horizontal="right" vertical="top"/>
    </xf>
    <xf numFmtId="4" fontId="22" fillId="0" borderId="7" xfId="0" applyNumberFormat="1" applyFont="1" applyBorder="1" applyAlignment="1">
      <alignment horizontal="right" vertical="top"/>
    </xf>
    <xf numFmtId="0" fontId="22" fillId="0" borderId="0" xfId="0" applyFont="1" applyAlignment="1">
      <alignment horizontal="center" vertical="top" wrapText="1" readingOrder="1"/>
    </xf>
    <xf numFmtId="0" fontId="22" fillId="0" borderId="0" xfId="0" applyFont="1" applyAlignment="1">
      <alignment horizontal="right" vertical="top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/>
    </xf>
    <xf numFmtId="4" fontId="29" fillId="0" borderId="0" xfId="0" applyNumberFormat="1" applyFont="1" applyAlignment="1">
      <alignment horizontal="right" vertical="center"/>
    </xf>
    <xf numFmtId="0" fontId="34" fillId="0" borderId="0" xfId="0" applyFont="1" applyAlignment="1">
      <alignment vertical="top" wrapText="1"/>
    </xf>
    <xf numFmtId="0" fontId="29" fillId="0" borderId="5" xfId="0" applyFont="1" applyBorder="1" applyAlignment="1">
      <alignment vertical="top"/>
    </xf>
    <xf numFmtId="0" fontId="28" fillId="0" borderId="5" xfId="0" applyFont="1" applyBorder="1" applyAlignment="1">
      <alignment vertical="top"/>
    </xf>
    <xf numFmtId="0" fontId="29" fillId="0" borderId="5" xfId="0" applyFont="1" applyBorder="1" applyAlignment="1">
      <alignment horizontal="center" vertical="top"/>
    </xf>
    <xf numFmtId="4" fontId="22" fillId="0" borderId="5" xfId="0" applyNumberFormat="1" applyFont="1" applyBorder="1" applyAlignment="1">
      <alignment horizontal="right" vertical="top"/>
    </xf>
    <xf numFmtId="0" fontId="29" fillId="0" borderId="13" xfId="0" applyFont="1" applyBorder="1"/>
    <xf numFmtId="0" fontId="28" fillId="0" borderId="7" xfId="0" applyFont="1" applyBorder="1"/>
    <xf numFmtId="4" fontId="29" fillId="0" borderId="13" xfId="0" applyNumberFormat="1" applyFont="1" applyBorder="1"/>
    <xf numFmtId="4" fontId="29" fillId="0" borderId="14" xfId="0" applyNumberFormat="1" applyFont="1" applyBorder="1"/>
    <xf numFmtId="4" fontId="28" fillId="0" borderId="0" xfId="0" applyNumberFormat="1" applyFont="1" applyAlignment="1">
      <alignment vertical="center"/>
    </xf>
    <xf numFmtId="4" fontId="29" fillId="0" borderId="13" xfId="0" applyNumberFormat="1" applyFont="1" applyBorder="1" applyAlignment="1">
      <alignment vertical="center"/>
    </xf>
    <xf numFmtId="4" fontId="35" fillId="0" borderId="15" xfId="0" applyNumberFormat="1" applyFont="1" applyBorder="1"/>
    <xf numFmtId="0" fontId="36" fillId="4" borderId="2" xfId="0" applyFont="1" applyFill="1" applyBorder="1" applyAlignment="1">
      <alignment horizontal="center" vertical="center"/>
    </xf>
    <xf numFmtId="0" fontId="36" fillId="4" borderId="2" xfId="0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center"/>
    </xf>
    <xf numFmtId="165" fontId="6" fillId="2" borderId="2" xfId="2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/>
    </xf>
    <xf numFmtId="0" fontId="37" fillId="2" borderId="2" xfId="0" applyFont="1" applyFill="1" applyBorder="1"/>
    <xf numFmtId="0" fontId="37" fillId="2" borderId="2" xfId="0" applyFont="1" applyFill="1" applyBorder="1" applyAlignment="1">
      <alignment horizontal="center"/>
    </xf>
    <xf numFmtId="166" fontId="37" fillId="2" borderId="2" xfId="3" applyNumberFormat="1" applyFont="1" applyFill="1" applyBorder="1" applyAlignment="1">
      <alignment horizontal="center"/>
    </xf>
    <xf numFmtId="166" fontId="37" fillId="2" borderId="2" xfId="3" applyNumberFormat="1" applyFont="1" applyFill="1" applyBorder="1" applyAlignment="1">
      <alignment horizontal="right"/>
    </xf>
    <xf numFmtId="4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10" fontId="5" fillId="0" borderId="2" xfId="0" applyNumberFormat="1" applyFont="1" applyBorder="1" applyAlignment="1">
      <alignment horizontal="center"/>
    </xf>
    <xf numFmtId="4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166" fontId="6" fillId="0" borderId="2" xfId="2" applyNumberFormat="1" applyFont="1" applyFill="1" applyBorder="1" applyAlignment="1">
      <alignment horizontal="center"/>
    </xf>
    <xf numFmtId="166" fontId="6" fillId="0" borderId="2" xfId="2" applyNumberFormat="1" applyFont="1" applyFill="1" applyBorder="1" applyAlignment="1">
      <alignment horizontal="right"/>
    </xf>
    <xf numFmtId="167" fontId="5" fillId="0" borderId="2" xfId="0" applyNumberFormat="1" applyFont="1" applyBorder="1" applyAlignment="1">
      <alignment horizontal="left"/>
    </xf>
    <xf numFmtId="49" fontId="29" fillId="0" borderId="0" xfId="0" applyNumberFormat="1" applyFont="1" applyAlignment="1">
      <alignment horizontal="center" vertical="center" wrapText="1"/>
    </xf>
    <xf numFmtId="0" fontId="0" fillId="0" borderId="2" xfId="0" applyBorder="1"/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2" fontId="38" fillId="0" borderId="2" xfId="0" applyNumberFormat="1" applyFont="1" applyBorder="1" applyAlignment="1">
      <alignment horizontal="center" vertical="center"/>
    </xf>
    <xf numFmtId="4" fontId="38" fillId="8" borderId="2" xfId="0" applyNumberFormat="1" applyFont="1" applyFill="1" applyBorder="1" applyAlignment="1">
      <alignment horizontal="right" vertical="center"/>
    </xf>
    <xf numFmtId="0" fontId="38" fillId="8" borderId="2" xfId="0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4" fontId="0" fillId="0" borderId="2" xfId="0" applyNumberFormat="1" applyBorder="1"/>
    <xf numFmtId="4" fontId="2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4" fontId="41" fillId="9" borderId="0" xfId="0" applyNumberFormat="1" applyFont="1" applyFill="1"/>
    <xf numFmtId="4" fontId="29" fillId="9" borderId="0" xfId="0" applyNumberFormat="1" applyFont="1" applyFill="1" applyAlignment="1">
      <alignment horizontal="right" vertical="top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3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28" fillId="0" borderId="2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30" fillId="0" borderId="10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left" vertical="top" wrapText="1"/>
    </xf>
    <xf numFmtId="0" fontId="29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7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top"/>
    </xf>
    <xf numFmtId="4" fontId="31" fillId="0" borderId="2" xfId="0" applyNumberFormat="1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29" fillId="0" borderId="14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13" xfId="0" applyFont="1" applyBorder="1" applyAlignment="1">
      <alignment horizontal="right" vertical="center"/>
    </xf>
    <xf numFmtId="0" fontId="35" fillId="0" borderId="15" xfId="0" applyFont="1" applyBorder="1" applyAlignment="1">
      <alignment horizontal="right" vertical="center"/>
    </xf>
    <xf numFmtId="0" fontId="28" fillId="0" borderId="0" xfId="0" applyFont="1" applyAlignment="1">
      <alignment horizontal="right" vertical="center"/>
    </xf>
    <xf numFmtId="0" fontId="6" fillId="10" borderId="0" xfId="0" applyFont="1" applyFill="1" applyAlignment="1">
      <alignment vertical="center" wrapText="1"/>
    </xf>
    <xf numFmtId="164" fontId="42" fillId="0" borderId="0" xfId="0" applyNumberFormat="1" applyFont="1" applyAlignment="1">
      <alignment horizontal="right" vertical="top"/>
    </xf>
    <xf numFmtId="164" fontId="42" fillId="0" borderId="0" xfId="0" applyNumberFormat="1" applyFont="1" applyAlignment="1">
      <alignment horizontal="left" vertical="top"/>
    </xf>
    <xf numFmtId="164" fontId="43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left" vertical="top"/>
    </xf>
    <xf numFmtId="164" fontId="42" fillId="2" borderId="0" xfId="0" applyNumberFormat="1" applyFont="1" applyFill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164" fontId="0" fillId="0" borderId="0" xfId="0" applyNumberFormat="1" applyFont="1" applyAlignment="1">
      <alignment horizontal="right" vertical="top"/>
    </xf>
    <xf numFmtId="0" fontId="44" fillId="0" borderId="0" xfId="0" applyFont="1"/>
    <xf numFmtId="0" fontId="5" fillId="0" borderId="0" xfId="0" applyFont="1"/>
    <xf numFmtId="0" fontId="45" fillId="0" borderId="0" xfId="0" applyFont="1" applyAlignment="1">
      <alignment vertical="center" wrapText="1"/>
    </xf>
    <xf numFmtId="0" fontId="44" fillId="0" borderId="0" xfId="0" applyFont="1" applyAlignment="1">
      <alignment vertical="top"/>
    </xf>
    <xf numFmtId="0" fontId="46" fillId="0" borderId="0" xfId="0" applyFont="1"/>
    <xf numFmtId="0" fontId="47" fillId="0" borderId="0" xfId="0" applyFont="1"/>
    <xf numFmtId="0" fontId="48" fillId="0" borderId="0" xfId="0" applyFont="1" applyAlignment="1">
      <alignment vertical="center" wrapText="1"/>
    </xf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/>
    </xf>
    <xf numFmtId="0" fontId="46" fillId="0" borderId="0" xfId="0" applyFont="1" applyAlignment="1">
      <alignment horizontal="left" vertical="top"/>
    </xf>
    <xf numFmtId="0" fontId="47" fillId="0" borderId="0" xfId="0" applyFont="1" applyAlignment="1">
      <alignment horizontal="left" vertical="center"/>
    </xf>
    <xf numFmtId="0" fontId="47" fillId="0" borderId="0" xfId="0" applyFont="1" applyAlignment="1">
      <alignment horizontal="left"/>
    </xf>
    <xf numFmtId="4" fontId="47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</cellXfs>
  <cellStyles count="4">
    <cellStyle name="Comma_Estructura de Costos Servicio Contra Incendios" xfId="2" xr:uid="{411AAA4A-3AC9-4AFD-8CFC-F920616FDC8C}"/>
    <cellStyle name="Normal" xfId="0" builtinId="0"/>
    <cellStyle name="Normal 2" xfId="1" xr:uid="{00000000-0005-0000-0000-000001000000}"/>
    <cellStyle name="Normal 2 2 2" xfId="3" xr:uid="{59B21E29-B1DD-46BE-AC1D-379D66445CC2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189D9D71-5F8C-45FE-95E5-CC4A6595B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556B5C7-2ED9-40B7-B5DD-324CE20C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04007DA9-57CA-49AB-8275-4CB17319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75643</xdr:colOff>
      <xdr:row>1</xdr:row>
      <xdr:rowOff>114829</xdr:rowOff>
    </xdr:from>
    <xdr:to>
      <xdr:col>0</xdr:col>
      <xdr:colOff>866510</xdr:colOff>
      <xdr:row>3</xdr:row>
      <xdr:rowOff>178593</xdr:rowOff>
    </xdr:to>
    <xdr:pic>
      <xdr:nvPicPr>
        <xdr:cNvPr id="2" name="Imagen 1" descr="image001">
          <a:extLst>
            <a:ext uri="{FF2B5EF4-FFF2-40B4-BE49-F238E27FC236}">
              <a16:creationId xmlns:a16="http://schemas.microsoft.com/office/drawing/2014/main" id="{DBA969E6-D64C-410D-BF22-71E983DBF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EVAL"/>
      <sheetName val="RES"/>
      <sheetName val="GG-Ofertado-P4 Maz"/>
      <sheetName val="F-05"/>
      <sheetName val="Sheet2"/>
      <sheetName val="Imprimacion_Planilla"/>
      <sheetName val="9 Capex"/>
      <sheetName val="RES,MET,ADI1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tricciones y Compromisos"/>
      <sheetName val="Metrados  Val."/>
      <sheetName val="GyP total"/>
      <sheetName val="RefG"/>
      <sheetName val="IRR sponsor"/>
      <sheetName val="RES-PINTADO"/>
      <sheetName val="Data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EXP"/>
      <sheetName val="200"/>
      <sheetName val="CIERRE"/>
      <sheetName val="resultado"/>
      <sheetName val="MFT TOC"/>
      <sheetName val="Quantity"/>
      <sheetName val="Deduccion_Reajuste"/>
      <sheetName val="Piso Tecnico"/>
      <sheetName val="Presupuesto"/>
      <sheetName val="Analisis"/>
      <sheetName val="Insumos"/>
      <sheetName val="Rangos"/>
      <sheetName val="FórmulaPolinómica"/>
      <sheetName val="Hoja1"/>
      <sheetName val="CAPATAZ"/>
      <sheetName val="PARTIDAS"/>
      <sheetName val="Macro1"/>
      <sheetName val="Hoja2"/>
      <sheetName val="AUSEN99"/>
      <sheetName val="EXPLAN. DESVIOS"/>
      <sheetName val="CLASIF. MAT. DESVIOS"/>
      <sheetName val="CLASIF. MATERIAL"/>
      <sheetName val="EXPLAN. VIA PRINCIPAL"/>
      <sheetName val="Datos - F1,F2"/>
      <sheetName val="Model"/>
      <sheetName val="Avance Resume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Planificacion"/>
      <sheetName val="borrado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FLUOR-AAQSA"/>
      <sheetName val="Hoja3"/>
      <sheetName val="PLANEADO"/>
      <sheetName val="Minuta 029"/>
      <sheetName val="2.- Información gral contrato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Tablas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TC"/>
      <sheetName val="EQ INGR-EGR"/>
      <sheetName val="MOD INGR-EGR"/>
      <sheetName val="Plan de Fases-Subfases"/>
      <sheetName val="PIP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Liebman 134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NTA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2. CURVAS"/>
      <sheetName val="Val Nº11"/>
      <sheetName val="CAOV_Met"/>
      <sheetName val="Adel-Materiales"/>
      <sheetName val="Polinom01"/>
      <sheetName val="Reajuste"/>
      <sheetName val="VARIABLES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VALORIZACION 10"/>
      <sheetName val="Pavimentos"/>
      <sheetName val="PLANILLA-MET"/>
      <sheetName val="Tipo de Cambio"/>
      <sheetName val="FlujoTJ"/>
      <sheetName val="08"/>
      <sheetName val="01"/>
      <sheetName val="Anx 1 Nota 4"/>
      <sheetName val="3.INPUT AC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roducción (Marz-20) (2)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07"/>
      <sheetName val="Esc"/>
      <sheetName val="054"/>
      <sheetName val="Main"/>
      <sheetName val="MONTAJE TUBERIA Y SOPORTES"/>
      <sheetName val="NO IMPRIMIR"/>
      <sheetName val="Mov. Tierras"/>
      <sheetName val="CONTROL VOLQUETES2"/>
      <sheetName val="FORMATO CONTROL OK"/>
      <sheetName val="HOJA DE DATOS"/>
      <sheetName val="Cantidad"/>
      <sheetName val="Jorge1"/>
      <sheetName val="Jorge2"/>
      <sheetName val="DATOS 3"/>
      <sheetName val="MONTAJE_TUBERIA_Y_SOPORTES"/>
      <sheetName val="Anx_1_Nota_4"/>
      <sheetName val="F-002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509-509A TMC36&quot;"/>
      <sheetName val="510 TMC36&quot;"/>
      <sheetName val="Sheet1"/>
      <sheetName val="10241EQLIST"/>
      <sheetName val="3_INPUT_ACT"/>
      <sheetName val="WB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EXP-EXPEDIENTE"/>
      <sheetName val="EXP 0-52+920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>
        <row r="9">
          <cell r="H9">
            <v>0.90469999999999995</v>
          </cell>
        </row>
      </sheetData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 refreshError="1"/>
      <sheetData sheetId="189" refreshError="1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 refreshError="1"/>
      <sheetData sheetId="256" refreshError="1"/>
      <sheetData sheetId="257" refreshError="1"/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 refreshError="1"/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 refreshError="1"/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 refreshError="1"/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 refreshError="1"/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 refreshError="1"/>
      <sheetData sheetId="497" refreshError="1"/>
      <sheetData sheetId="498">
        <row r="9">
          <cell r="H9">
            <v>0.90469999999999995</v>
          </cell>
        </row>
      </sheetData>
      <sheetData sheetId="499" refreshError="1"/>
      <sheetData sheetId="500">
        <row r="9">
          <cell r="H9">
            <v>0.90469999999999995</v>
          </cell>
        </row>
      </sheetData>
      <sheetData sheetId="501" refreshError="1"/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/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 refreshError="1"/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/>
      <sheetData sheetId="1048"/>
      <sheetData sheetId="1049"/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/>
      <sheetData sheetId="1053"/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/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/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 refreshError="1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REFERENCIAS"/>
      <sheetName val="Metrados  Val."/>
      <sheetName val="Data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borrador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PTO_ARES"/>
      <sheetName val="Calendario"/>
      <sheetName val="Pto_Itemizado_S10"/>
      <sheetName val="Engineering"/>
      <sheetName val="Procurement Data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VALORIZACION 10"/>
      <sheetName val="3.INPUT ACT"/>
      <sheetName val="509-509A TMC36&quot;"/>
      <sheetName val="510 TMC36&quot;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Pavimentos"/>
      <sheetName val="PLANILLA-MET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Liebman 134"/>
      <sheetName val="Anx 1 Nota 4"/>
      <sheetName val="MONTAJE TUBERIA Y SOPORTES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CPV_MGMG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NO IMPRIMIR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3_INPUT_ACT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Panel de Control"/>
      <sheetName val="Cantidad"/>
      <sheetName val="Jorge1"/>
      <sheetName val="Jorge2"/>
      <sheetName val="DATOS 3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MATER_CONCENTR_CBV99"/>
      <sheetName val="COSTO-MANO-OBRA-_CBV99"/>
      <sheetName val="MATER_CBV2000"/>
      <sheetName val="DISTR.MANT.ELECTRICA"/>
      <sheetName val="DOTACION_CBV99"/>
      <sheetName val="2019"/>
      <sheetName val="2020"/>
      <sheetName val="Avance_Resumen2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>
        <row r="9">
          <cell r="H9">
            <v>0.90469999999999995</v>
          </cell>
        </row>
      </sheetData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 refreshError="1"/>
      <sheetData sheetId="188" refreshError="1"/>
      <sheetData sheetId="189" refreshError="1"/>
      <sheetData sheetId="190" refreshError="1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 refreshError="1"/>
      <sheetData sheetId="254" refreshError="1"/>
      <sheetData sheetId="255" refreshError="1"/>
      <sheetData sheetId="256">
        <row r="9">
          <cell r="H9">
            <v>0.90469999999999995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 refreshError="1"/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 refreshError="1"/>
      <sheetData sheetId="320" refreshError="1"/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/>
      <sheetData sheetId="439"/>
      <sheetData sheetId="440"/>
      <sheetData sheetId="441" refreshError="1"/>
      <sheetData sheetId="442" refreshError="1"/>
      <sheetData sheetId="443" refreshError="1"/>
      <sheetData sheetId="444" refreshError="1"/>
      <sheetData sheetId="445"/>
      <sheetData sheetId="446" refreshError="1"/>
      <sheetData sheetId="447" refreshError="1"/>
      <sheetData sheetId="448" refreshError="1"/>
      <sheetData sheetId="449" refreshError="1"/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 refreshError="1"/>
      <sheetData sheetId="454" refreshError="1"/>
      <sheetData sheetId="455">
        <row r="9">
          <cell r="H9">
            <v>0.90469999999999995</v>
          </cell>
        </row>
      </sheetData>
      <sheetData sheetId="456" refreshError="1"/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/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/>
      <sheetData sheetId="488"/>
      <sheetData sheetId="489">
        <row r="9">
          <cell r="H9">
            <v>0.90469999999999995</v>
          </cell>
        </row>
      </sheetData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/>
      <sheetData sheetId="510"/>
      <sheetData sheetId="511"/>
      <sheetData sheetId="512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/>
      <sheetData sheetId="527">
        <row r="9">
          <cell r="H9">
            <v>0.90469999999999995</v>
          </cell>
        </row>
      </sheetData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>
        <row r="9">
          <cell r="H9">
            <v>0.90469999999999995</v>
          </cell>
        </row>
      </sheetData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/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/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/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/>
      <sheetData sheetId="739">
        <row r="9">
          <cell r="H9">
            <v>0.90469999999999995</v>
          </cell>
        </row>
      </sheetData>
      <sheetData sheetId="740"/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/>
      <sheetData sheetId="753"/>
      <sheetData sheetId="754">
        <row r="9">
          <cell r="H9">
            <v>0.90469999999999995</v>
          </cell>
        </row>
      </sheetData>
      <sheetData sheetId="755"/>
      <sheetData sheetId="756"/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/>
      <sheetData sheetId="774"/>
      <sheetData sheetId="775"/>
      <sheetData sheetId="776"/>
      <sheetData sheetId="777"/>
      <sheetData sheetId="778"/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/>
      <sheetData sheetId="805"/>
      <sheetData sheetId="806"/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/>
      <sheetData sheetId="816"/>
      <sheetData sheetId="817">
        <row r="9">
          <cell r="H9">
            <v>0.90469999999999995</v>
          </cell>
        </row>
      </sheetData>
      <sheetData sheetId="818"/>
      <sheetData sheetId="819"/>
      <sheetData sheetId="820"/>
      <sheetData sheetId="821"/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 refreshError="1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 refreshError="1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FORMA-SE2"/>
      <sheetName val="1.2.1 RENDIMIENTO"/>
      <sheetName val="Datos de Entrada"/>
      <sheetName val="Plani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Hoja79"/>
      <sheetName val="Resumen-RS"/>
      <sheetName val="CC"/>
      <sheetName val="3. Manpower"/>
      <sheetName val="Matriz"/>
      <sheetName val="P-A-D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DATOS DE CAMPO"/>
      <sheetName val="FlujoTJ"/>
      <sheetName val="EVAL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YTD Comments"/>
      <sheetName val="Tipo de Cambio"/>
      <sheetName val="DATOS TECNICOS SE SANTUARIO"/>
      <sheetName val="PROC MANT LT 1"/>
      <sheetName val="fp"/>
      <sheetName val="BasE"/>
      <sheetName val="ARRS"/>
      <sheetName val="Curva S diaria"/>
      <sheetName val="OBRAS CIVILE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HIDRANDINA"/>
      <sheetName val="FORMA-LS3"/>
      <sheetName val="FORMA-LS1-LS2"/>
      <sheetName val="FORMA- RE1"/>
      <sheetName val="FORMA-RL1"/>
      <sheetName val="FORMA-ST1"/>
      <sheetName val="ESTATUS"/>
      <sheetName val="LIMA-CANTA"/>
      <sheetName val="JORNADAS TRABAJO"/>
      <sheetName val="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IN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DATOS_TECNICOS_SE_SANTUARIO"/>
      <sheetName val="PROC_MANT_LT_1"/>
      <sheetName val="CuadroIyII"/>
      <sheetName val="Costos Alt2"/>
      <sheetName val="AnexoVI"/>
      <sheetName val="Precios Estruc."/>
      <sheetName val="ptRP"/>
      <sheetName val="ret"/>
      <sheetName val="MATERIALES"/>
      <sheetName val="M d O"/>
      <sheetName val="Tapa 29"/>
      <sheetName val="Desmonteras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YTD_Comments"/>
      <sheetName val="Leyenda"/>
      <sheetName val="FinData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>
        <row r="287">
          <cell r="B287">
            <v>0</v>
          </cell>
        </row>
      </sheetData>
      <sheetData sheetId="126">
        <row r="287">
          <cell r="B287">
            <v>0</v>
          </cell>
        </row>
      </sheetData>
      <sheetData sheetId="127">
        <row r="287">
          <cell r="B287">
            <v>0</v>
          </cell>
        </row>
      </sheetData>
      <sheetData sheetId="128"/>
      <sheetData sheetId="129">
        <row r="287">
          <cell r="B287">
            <v>0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>
        <row r="287">
          <cell r="B287">
            <v>0</v>
          </cell>
        </row>
      </sheetData>
      <sheetData sheetId="144">
        <row r="287">
          <cell r="B287">
            <v>0</v>
          </cell>
        </row>
      </sheetData>
      <sheetData sheetId="145">
        <row r="287">
          <cell r="B287">
            <v>0</v>
          </cell>
        </row>
      </sheetData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287">
          <cell r="B287">
            <v>0</v>
          </cell>
        </row>
      </sheetData>
      <sheetData sheetId="191">
        <row r="287">
          <cell r="B287">
            <v>0</v>
          </cell>
        </row>
      </sheetData>
      <sheetData sheetId="192" refreshError="1"/>
      <sheetData sheetId="193" refreshError="1"/>
      <sheetData sheetId="194" refreshError="1"/>
      <sheetData sheetId="195"/>
      <sheetData sheetId="196" refreshError="1"/>
      <sheetData sheetId="197" refreshError="1"/>
      <sheetData sheetId="198"/>
      <sheetData sheetId="199">
        <row r="287">
          <cell r="B287">
            <v>0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87">
          <cell r="B287">
            <v>0</v>
          </cell>
        </row>
      </sheetData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 refreshError="1"/>
      <sheetData sheetId="229" refreshError="1"/>
      <sheetData sheetId="230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opLeftCell="A34" workbookViewId="0">
      <selection activeCell="D70" sqref="D70"/>
    </sheetView>
  </sheetViews>
  <sheetFormatPr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.15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.15" customHeight="1" x14ac:dyDescent="0.35">
      <c r="B89" s="2" t="s">
        <v>149</v>
      </c>
      <c r="C89" s="17" t="s">
        <v>19</v>
      </c>
    </row>
    <row r="90" spans="1:3" ht="14.15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defaultColWidth="10.54296875" defaultRowHeight="14.5" x14ac:dyDescent="0.35"/>
  <cols>
    <col min="1" max="1" width="12.5429687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172B6-22EA-4B37-A63E-43087257BEC0}">
  <dimension ref="A1:Q71"/>
  <sheetViews>
    <sheetView showGridLines="0" view="pageBreakPreview" topLeftCell="B2" zoomScaleNormal="100" zoomScaleSheetLayoutView="100" workbookViewId="0">
      <selection activeCell="G54" sqref="G54"/>
    </sheetView>
  </sheetViews>
  <sheetFormatPr defaultColWidth="15.08984375" defaultRowHeight="10.5" x14ac:dyDescent="0.25"/>
  <cols>
    <col min="1" max="1" width="13.54296875" style="83" customWidth="1"/>
    <col min="2" max="2" width="10.08984375" style="83" customWidth="1"/>
    <col min="3" max="3" width="55.90625" style="83" customWidth="1"/>
    <col min="4" max="4" width="7.453125" style="91" customWidth="1"/>
    <col min="5" max="6" width="7.453125" style="83" customWidth="1"/>
    <col min="7" max="7" width="11.453125" style="83" customWidth="1"/>
    <col min="8" max="8" width="13" style="83" bestFit="1" customWidth="1"/>
    <col min="9" max="10" width="7.08984375" style="83" customWidth="1"/>
    <col min="11" max="11" width="25.6328125" style="48" customWidth="1"/>
    <col min="12" max="238" width="15.08984375" style="48"/>
    <col min="239" max="239" width="13.90625" style="48" customWidth="1"/>
    <col min="240" max="240" width="47.08984375" style="48" bestFit="1" customWidth="1"/>
    <col min="241" max="241" width="9" style="48" customWidth="1"/>
    <col min="242" max="242" width="10.54296875" style="48" customWidth="1"/>
    <col min="243" max="243" width="16.453125" style="48" bestFit="1" customWidth="1"/>
    <col min="244" max="244" width="13.54296875" style="48" customWidth="1"/>
    <col min="245" max="249" width="15.08984375" style="48"/>
    <col min="250" max="250" width="16.453125" style="48" bestFit="1" customWidth="1"/>
    <col min="251" max="253" width="15.08984375" style="48"/>
    <col min="254" max="254" width="15.54296875" style="48" bestFit="1" customWidth="1"/>
    <col min="255" max="494" width="15.08984375" style="48"/>
    <col min="495" max="495" width="13.90625" style="48" customWidth="1"/>
    <col min="496" max="496" width="47.08984375" style="48" bestFit="1" customWidth="1"/>
    <col min="497" max="497" width="9" style="48" customWidth="1"/>
    <col min="498" max="498" width="10.54296875" style="48" customWidth="1"/>
    <col min="499" max="499" width="16.453125" style="48" bestFit="1" customWidth="1"/>
    <col min="500" max="500" width="13.54296875" style="48" customWidth="1"/>
    <col min="501" max="505" width="15.08984375" style="48"/>
    <col min="506" max="506" width="16.453125" style="48" bestFit="1" customWidth="1"/>
    <col min="507" max="509" width="15.08984375" style="48"/>
    <col min="510" max="510" width="15.54296875" style="48" bestFit="1" customWidth="1"/>
    <col min="511" max="750" width="15.08984375" style="48"/>
    <col min="751" max="751" width="13.90625" style="48" customWidth="1"/>
    <col min="752" max="752" width="47.08984375" style="48" bestFit="1" customWidth="1"/>
    <col min="753" max="753" width="9" style="48" customWidth="1"/>
    <col min="754" max="754" width="10.54296875" style="48" customWidth="1"/>
    <col min="755" max="755" width="16.453125" style="48" bestFit="1" customWidth="1"/>
    <col min="756" max="756" width="13.54296875" style="48" customWidth="1"/>
    <col min="757" max="761" width="15.08984375" style="48"/>
    <col min="762" max="762" width="16.453125" style="48" bestFit="1" customWidth="1"/>
    <col min="763" max="765" width="15.08984375" style="48"/>
    <col min="766" max="766" width="15.54296875" style="48" bestFit="1" customWidth="1"/>
    <col min="767" max="1006" width="15.08984375" style="48"/>
    <col min="1007" max="1007" width="13.90625" style="48" customWidth="1"/>
    <col min="1008" max="1008" width="47.08984375" style="48" bestFit="1" customWidth="1"/>
    <col min="1009" max="1009" width="9" style="48" customWidth="1"/>
    <col min="1010" max="1010" width="10.54296875" style="48" customWidth="1"/>
    <col min="1011" max="1011" width="16.453125" style="48" bestFit="1" customWidth="1"/>
    <col min="1012" max="1012" width="13.54296875" style="48" customWidth="1"/>
    <col min="1013" max="1017" width="15.08984375" style="48"/>
    <col min="1018" max="1018" width="16.453125" style="48" bestFit="1" customWidth="1"/>
    <col min="1019" max="1021" width="15.08984375" style="48"/>
    <col min="1022" max="1022" width="15.54296875" style="48" bestFit="1" customWidth="1"/>
    <col min="1023" max="1262" width="15.08984375" style="48"/>
    <col min="1263" max="1263" width="13.90625" style="48" customWidth="1"/>
    <col min="1264" max="1264" width="47.08984375" style="48" bestFit="1" customWidth="1"/>
    <col min="1265" max="1265" width="9" style="48" customWidth="1"/>
    <col min="1266" max="1266" width="10.54296875" style="48" customWidth="1"/>
    <col min="1267" max="1267" width="16.453125" style="48" bestFit="1" customWidth="1"/>
    <col min="1268" max="1268" width="13.54296875" style="48" customWidth="1"/>
    <col min="1269" max="1273" width="15.08984375" style="48"/>
    <col min="1274" max="1274" width="16.453125" style="48" bestFit="1" customWidth="1"/>
    <col min="1275" max="1277" width="15.08984375" style="48"/>
    <col min="1278" max="1278" width="15.54296875" style="48" bestFit="1" customWidth="1"/>
    <col min="1279" max="1518" width="15.08984375" style="48"/>
    <col min="1519" max="1519" width="13.90625" style="48" customWidth="1"/>
    <col min="1520" max="1520" width="47.08984375" style="48" bestFit="1" customWidth="1"/>
    <col min="1521" max="1521" width="9" style="48" customWidth="1"/>
    <col min="1522" max="1522" width="10.54296875" style="48" customWidth="1"/>
    <col min="1523" max="1523" width="16.453125" style="48" bestFit="1" customWidth="1"/>
    <col min="1524" max="1524" width="13.54296875" style="48" customWidth="1"/>
    <col min="1525" max="1529" width="15.08984375" style="48"/>
    <col min="1530" max="1530" width="16.453125" style="48" bestFit="1" customWidth="1"/>
    <col min="1531" max="1533" width="15.08984375" style="48"/>
    <col min="1534" max="1534" width="15.54296875" style="48" bestFit="1" customWidth="1"/>
    <col min="1535" max="1774" width="15.08984375" style="48"/>
    <col min="1775" max="1775" width="13.90625" style="48" customWidth="1"/>
    <col min="1776" max="1776" width="47.08984375" style="48" bestFit="1" customWidth="1"/>
    <col min="1777" max="1777" width="9" style="48" customWidth="1"/>
    <col min="1778" max="1778" width="10.54296875" style="48" customWidth="1"/>
    <col min="1779" max="1779" width="16.453125" style="48" bestFit="1" customWidth="1"/>
    <col min="1780" max="1780" width="13.54296875" style="48" customWidth="1"/>
    <col min="1781" max="1785" width="15.08984375" style="48"/>
    <col min="1786" max="1786" width="16.453125" style="48" bestFit="1" customWidth="1"/>
    <col min="1787" max="1789" width="15.08984375" style="48"/>
    <col min="1790" max="1790" width="15.54296875" style="48" bestFit="1" customWidth="1"/>
    <col min="1791" max="2030" width="15.08984375" style="48"/>
    <col min="2031" max="2031" width="13.90625" style="48" customWidth="1"/>
    <col min="2032" max="2032" width="47.08984375" style="48" bestFit="1" customWidth="1"/>
    <col min="2033" max="2033" width="9" style="48" customWidth="1"/>
    <col min="2034" max="2034" width="10.54296875" style="48" customWidth="1"/>
    <col min="2035" max="2035" width="16.453125" style="48" bestFit="1" customWidth="1"/>
    <col min="2036" max="2036" width="13.54296875" style="48" customWidth="1"/>
    <col min="2037" max="2041" width="15.08984375" style="48"/>
    <col min="2042" max="2042" width="16.453125" style="48" bestFit="1" customWidth="1"/>
    <col min="2043" max="2045" width="15.08984375" style="48"/>
    <col min="2046" max="2046" width="15.54296875" style="48" bestFit="1" customWidth="1"/>
    <col min="2047" max="2286" width="15.08984375" style="48"/>
    <col min="2287" max="2287" width="13.90625" style="48" customWidth="1"/>
    <col min="2288" max="2288" width="47.08984375" style="48" bestFit="1" customWidth="1"/>
    <col min="2289" max="2289" width="9" style="48" customWidth="1"/>
    <col min="2290" max="2290" width="10.54296875" style="48" customWidth="1"/>
    <col min="2291" max="2291" width="16.453125" style="48" bestFit="1" customWidth="1"/>
    <col min="2292" max="2292" width="13.54296875" style="48" customWidth="1"/>
    <col min="2293" max="2297" width="15.08984375" style="48"/>
    <col min="2298" max="2298" width="16.453125" style="48" bestFit="1" customWidth="1"/>
    <col min="2299" max="2301" width="15.08984375" style="48"/>
    <col min="2302" max="2302" width="15.54296875" style="48" bestFit="1" customWidth="1"/>
    <col min="2303" max="2542" width="15.08984375" style="48"/>
    <col min="2543" max="2543" width="13.90625" style="48" customWidth="1"/>
    <col min="2544" max="2544" width="47.08984375" style="48" bestFit="1" customWidth="1"/>
    <col min="2545" max="2545" width="9" style="48" customWidth="1"/>
    <col min="2546" max="2546" width="10.54296875" style="48" customWidth="1"/>
    <col min="2547" max="2547" width="16.453125" style="48" bestFit="1" customWidth="1"/>
    <col min="2548" max="2548" width="13.54296875" style="48" customWidth="1"/>
    <col min="2549" max="2553" width="15.08984375" style="48"/>
    <col min="2554" max="2554" width="16.453125" style="48" bestFit="1" customWidth="1"/>
    <col min="2555" max="2557" width="15.08984375" style="48"/>
    <col min="2558" max="2558" width="15.54296875" style="48" bestFit="1" customWidth="1"/>
    <col min="2559" max="2798" width="15.08984375" style="48"/>
    <col min="2799" max="2799" width="13.90625" style="48" customWidth="1"/>
    <col min="2800" max="2800" width="47.08984375" style="48" bestFit="1" customWidth="1"/>
    <col min="2801" max="2801" width="9" style="48" customWidth="1"/>
    <col min="2802" max="2802" width="10.54296875" style="48" customWidth="1"/>
    <col min="2803" max="2803" width="16.453125" style="48" bestFit="1" customWidth="1"/>
    <col min="2804" max="2804" width="13.54296875" style="48" customWidth="1"/>
    <col min="2805" max="2809" width="15.08984375" style="48"/>
    <col min="2810" max="2810" width="16.453125" style="48" bestFit="1" customWidth="1"/>
    <col min="2811" max="2813" width="15.08984375" style="48"/>
    <col min="2814" max="2814" width="15.54296875" style="48" bestFit="1" customWidth="1"/>
    <col min="2815" max="3054" width="15.08984375" style="48"/>
    <col min="3055" max="3055" width="13.90625" style="48" customWidth="1"/>
    <col min="3056" max="3056" width="47.08984375" style="48" bestFit="1" customWidth="1"/>
    <col min="3057" max="3057" width="9" style="48" customWidth="1"/>
    <col min="3058" max="3058" width="10.54296875" style="48" customWidth="1"/>
    <col min="3059" max="3059" width="16.453125" style="48" bestFit="1" customWidth="1"/>
    <col min="3060" max="3060" width="13.54296875" style="48" customWidth="1"/>
    <col min="3061" max="3065" width="15.08984375" style="48"/>
    <col min="3066" max="3066" width="16.453125" style="48" bestFit="1" customWidth="1"/>
    <col min="3067" max="3069" width="15.08984375" style="48"/>
    <col min="3070" max="3070" width="15.54296875" style="48" bestFit="1" customWidth="1"/>
    <col min="3071" max="3310" width="15.08984375" style="48"/>
    <col min="3311" max="3311" width="13.90625" style="48" customWidth="1"/>
    <col min="3312" max="3312" width="47.08984375" style="48" bestFit="1" customWidth="1"/>
    <col min="3313" max="3313" width="9" style="48" customWidth="1"/>
    <col min="3314" max="3314" width="10.54296875" style="48" customWidth="1"/>
    <col min="3315" max="3315" width="16.453125" style="48" bestFit="1" customWidth="1"/>
    <col min="3316" max="3316" width="13.54296875" style="48" customWidth="1"/>
    <col min="3317" max="3321" width="15.08984375" style="48"/>
    <col min="3322" max="3322" width="16.453125" style="48" bestFit="1" customWidth="1"/>
    <col min="3323" max="3325" width="15.08984375" style="48"/>
    <col min="3326" max="3326" width="15.54296875" style="48" bestFit="1" customWidth="1"/>
    <col min="3327" max="3566" width="15.08984375" style="48"/>
    <col min="3567" max="3567" width="13.90625" style="48" customWidth="1"/>
    <col min="3568" max="3568" width="47.08984375" style="48" bestFit="1" customWidth="1"/>
    <col min="3569" max="3569" width="9" style="48" customWidth="1"/>
    <col min="3570" max="3570" width="10.54296875" style="48" customWidth="1"/>
    <col min="3571" max="3571" width="16.453125" style="48" bestFit="1" customWidth="1"/>
    <col min="3572" max="3572" width="13.54296875" style="48" customWidth="1"/>
    <col min="3573" max="3577" width="15.08984375" style="48"/>
    <col min="3578" max="3578" width="16.453125" style="48" bestFit="1" customWidth="1"/>
    <col min="3579" max="3581" width="15.08984375" style="48"/>
    <col min="3582" max="3582" width="15.54296875" style="48" bestFit="1" customWidth="1"/>
    <col min="3583" max="3822" width="15.08984375" style="48"/>
    <col min="3823" max="3823" width="13.90625" style="48" customWidth="1"/>
    <col min="3824" max="3824" width="47.08984375" style="48" bestFit="1" customWidth="1"/>
    <col min="3825" max="3825" width="9" style="48" customWidth="1"/>
    <col min="3826" max="3826" width="10.54296875" style="48" customWidth="1"/>
    <col min="3827" max="3827" width="16.453125" style="48" bestFit="1" customWidth="1"/>
    <col min="3828" max="3828" width="13.54296875" style="48" customWidth="1"/>
    <col min="3829" max="3833" width="15.08984375" style="48"/>
    <col min="3834" max="3834" width="16.453125" style="48" bestFit="1" customWidth="1"/>
    <col min="3835" max="3837" width="15.08984375" style="48"/>
    <col min="3838" max="3838" width="15.54296875" style="48" bestFit="1" customWidth="1"/>
    <col min="3839" max="4078" width="15.08984375" style="48"/>
    <col min="4079" max="4079" width="13.90625" style="48" customWidth="1"/>
    <col min="4080" max="4080" width="47.08984375" style="48" bestFit="1" customWidth="1"/>
    <col min="4081" max="4081" width="9" style="48" customWidth="1"/>
    <col min="4082" max="4082" width="10.54296875" style="48" customWidth="1"/>
    <col min="4083" max="4083" width="16.453125" style="48" bestFit="1" customWidth="1"/>
    <col min="4084" max="4084" width="13.54296875" style="48" customWidth="1"/>
    <col min="4085" max="4089" width="15.08984375" style="48"/>
    <col min="4090" max="4090" width="16.453125" style="48" bestFit="1" customWidth="1"/>
    <col min="4091" max="4093" width="15.08984375" style="48"/>
    <col min="4094" max="4094" width="15.54296875" style="48" bestFit="1" customWidth="1"/>
    <col min="4095" max="4334" width="15.08984375" style="48"/>
    <col min="4335" max="4335" width="13.90625" style="48" customWidth="1"/>
    <col min="4336" max="4336" width="47.08984375" style="48" bestFit="1" customWidth="1"/>
    <col min="4337" max="4337" width="9" style="48" customWidth="1"/>
    <col min="4338" max="4338" width="10.54296875" style="48" customWidth="1"/>
    <col min="4339" max="4339" width="16.453125" style="48" bestFit="1" customWidth="1"/>
    <col min="4340" max="4340" width="13.54296875" style="48" customWidth="1"/>
    <col min="4341" max="4345" width="15.08984375" style="48"/>
    <col min="4346" max="4346" width="16.453125" style="48" bestFit="1" customWidth="1"/>
    <col min="4347" max="4349" width="15.08984375" style="48"/>
    <col min="4350" max="4350" width="15.54296875" style="48" bestFit="1" customWidth="1"/>
    <col min="4351" max="4590" width="15.08984375" style="48"/>
    <col min="4591" max="4591" width="13.90625" style="48" customWidth="1"/>
    <col min="4592" max="4592" width="47.08984375" style="48" bestFit="1" customWidth="1"/>
    <col min="4593" max="4593" width="9" style="48" customWidth="1"/>
    <col min="4594" max="4594" width="10.54296875" style="48" customWidth="1"/>
    <col min="4595" max="4595" width="16.453125" style="48" bestFit="1" customWidth="1"/>
    <col min="4596" max="4596" width="13.54296875" style="48" customWidth="1"/>
    <col min="4597" max="4601" width="15.08984375" style="48"/>
    <col min="4602" max="4602" width="16.453125" style="48" bestFit="1" customWidth="1"/>
    <col min="4603" max="4605" width="15.08984375" style="48"/>
    <col min="4606" max="4606" width="15.54296875" style="48" bestFit="1" customWidth="1"/>
    <col min="4607" max="4846" width="15.08984375" style="48"/>
    <col min="4847" max="4847" width="13.90625" style="48" customWidth="1"/>
    <col min="4848" max="4848" width="47.08984375" style="48" bestFit="1" customWidth="1"/>
    <col min="4849" max="4849" width="9" style="48" customWidth="1"/>
    <col min="4850" max="4850" width="10.54296875" style="48" customWidth="1"/>
    <col min="4851" max="4851" width="16.453125" style="48" bestFit="1" customWidth="1"/>
    <col min="4852" max="4852" width="13.54296875" style="48" customWidth="1"/>
    <col min="4853" max="4857" width="15.08984375" style="48"/>
    <col min="4858" max="4858" width="16.453125" style="48" bestFit="1" customWidth="1"/>
    <col min="4859" max="4861" width="15.08984375" style="48"/>
    <col min="4862" max="4862" width="15.54296875" style="48" bestFit="1" customWidth="1"/>
    <col min="4863" max="5102" width="15.08984375" style="48"/>
    <col min="5103" max="5103" width="13.90625" style="48" customWidth="1"/>
    <col min="5104" max="5104" width="47.08984375" style="48" bestFit="1" customWidth="1"/>
    <col min="5105" max="5105" width="9" style="48" customWidth="1"/>
    <col min="5106" max="5106" width="10.54296875" style="48" customWidth="1"/>
    <col min="5107" max="5107" width="16.453125" style="48" bestFit="1" customWidth="1"/>
    <col min="5108" max="5108" width="13.54296875" style="48" customWidth="1"/>
    <col min="5109" max="5113" width="15.08984375" style="48"/>
    <col min="5114" max="5114" width="16.453125" style="48" bestFit="1" customWidth="1"/>
    <col min="5115" max="5117" width="15.08984375" style="48"/>
    <col min="5118" max="5118" width="15.54296875" style="48" bestFit="1" customWidth="1"/>
    <col min="5119" max="5358" width="15.08984375" style="48"/>
    <col min="5359" max="5359" width="13.90625" style="48" customWidth="1"/>
    <col min="5360" max="5360" width="47.08984375" style="48" bestFit="1" customWidth="1"/>
    <col min="5361" max="5361" width="9" style="48" customWidth="1"/>
    <col min="5362" max="5362" width="10.54296875" style="48" customWidth="1"/>
    <col min="5363" max="5363" width="16.453125" style="48" bestFit="1" customWidth="1"/>
    <col min="5364" max="5364" width="13.54296875" style="48" customWidth="1"/>
    <col min="5365" max="5369" width="15.08984375" style="48"/>
    <col min="5370" max="5370" width="16.453125" style="48" bestFit="1" customWidth="1"/>
    <col min="5371" max="5373" width="15.08984375" style="48"/>
    <col min="5374" max="5374" width="15.54296875" style="48" bestFit="1" customWidth="1"/>
    <col min="5375" max="5614" width="15.08984375" style="48"/>
    <col min="5615" max="5615" width="13.90625" style="48" customWidth="1"/>
    <col min="5616" max="5616" width="47.08984375" style="48" bestFit="1" customWidth="1"/>
    <col min="5617" max="5617" width="9" style="48" customWidth="1"/>
    <col min="5618" max="5618" width="10.54296875" style="48" customWidth="1"/>
    <col min="5619" max="5619" width="16.453125" style="48" bestFit="1" customWidth="1"/>
    <col min="5620" max="5620" width="13.54296875" style="48" customWidth="1"/>
    <col min="5621" max="5625" width="15.08984375" style="48"/>
    <col min="5626" max="5626" width="16.453125" style="48" bestFit="1" customWidth="1"/>
    <col min="5627" max="5629" width="15.08984375" style="48"/>
    <col min="5630" max="5630" width="15.54296875" style="48" bestFit="1" customWidth="1"/>
    <col min="5631" max="5870" width="15.08984375" style="48"/>
    <col min="5871" max="5871" width="13.90625" style="48" customWidth="1"/>
    <col min="5872" max="5872" width="47.08984375" style="48" bestFit="1" customWidth="1"/>
    <col min="5873" max="5873" width="9" style="48" customWidth="1"/>
    <col min="5874" max="5874" width="10.54296875" style="48" customWidth="1"/>
    <col min="5875" max="5875" width="16.453125" style="48" bestFit="1" customWidth="1"/>
    <col min="5876" max="5876" width="13.54296875" style="48" customWidth="1"/>
    <col min="5877" max="5881" width="15.08984375" style="48"/>
    <col min="5882" max="5882" width="16.453125" style="48" bestFit="1" customWidth="1"/>
    <col min="5883" max="5885" width="15.08984375" style="48"/>
    <col min="5886" max="5886" width="15.54296875" style="48" bestFit="1" customWidth="1"/>
    <col min="5887" max="6126" width="15.08984375" style="48"/>
    <col min="6127" max="6127" width="13.90625" style="48" customWidth="1"/>
    <col min="6128" max="6128" width="47.08984375" style="48" bestFit="1" customWidth="1"/>
    <col min="6129" max="6129" width="9" style="48" customWidth="1"/>
    <col min="6130" max="6130" width="10.54296875" style="48" customWidth="1"/>
    <col min="6131" max="6131" width="16.453125" style="48" bestFit="1" customWidth="1"/>
    <col min="6132" max="6132" width="13.54296875" style="48" customWidth="1"/>
    <col min="6133" max="6137" width="15.08984375" style="48"/>
    <col min="6138" max="6138" width="16.453125" style="48" bestFit="1" customWidth="1"/>
    <col min="6139" max="6141" width="15.08984375" style="48"/>
    <col min="6142" max="6142" width="15.54296875" style="48" bestFit="1" customWidth="1"/>
    <col min="6143" max="6382" width="15.08984375" style="48"/>
    <col min="6383" max="6383" width="13.90625" style="48" customWidth="1"/>
    <col min="6384" max="6384" width="47.08984375" style="48" bestFit="1" customWidth="1"/>
    <col min="6385" max="6385" width="9" style="48" customWidth="1"/>
    <col min="6386" max="6386" width="10.54296875" style="48" customWidth="1"/>
    <col min="6387" max="6387" width="16.453125" style="48" bestFit="1" customWidth="1"/>
    <col min="6388" max="6388" width="13.54296875" style="48" customWidth="1"/>
    <col min="6389" max="6393" width="15.08984375" style="48"/>
    <col min="6394" max="6394" width="16.453125" style="48" bestFit="1" customWidth="1"/>
    <col min="6395" max="6397" width="15.08984375" style="48"/>
    <col min="6398" max="6398" width="15.54296875" style="48" bestFit="1" customWidth="1"/>
    <col min="6399" max="6638" width="15.08984375" style="48"/>
    <col min="6639" max="6639" width="13.90625" style="48" customWidth="1"/>
    <col min="6640" max="6640" width="47.08984375" style="48" bestFit="1" customWidth="1"/>
    <col min="6641" max="6641" width="9" style="48" customWidth="1"/>
    <col min="6642" max="6642" width="10.54296875" style="48" customWidth="1"/>
    <col min="6643" max="6643" width="16.453125" style="48" bestFit="1" customWidth="1"/>
    <col min="6644" max="6644" width="13.54296875" style="48" customWidth="1"/>
    <col min="6645" max="6649" width="15.08984375" style="48"/>
    <col min="6650" max="6650" width="16.453125" style="48" bestFit="1" customWidth="1"/>
    <col min="6651" max="6653" width="15.08984375" style="48"/>
    <col min="6654" max="6654" width="15.54296875" style="48" bestFit="1" customWidth="1"/>
    <col min="6655" max="6894" width="15.08984375" style="48"/>
    <col min="6895" max="6895" width="13.90625" style="48" customWidth="1"/>
    <col min="6896" max="6896" width="47.08984375" style="48" bestFit="1" customWidth="1"/>
    <col min="6897" max="6897" width="9" style="48" customWidth="1"/>
    <col min="6898" max="6898" width="10.54296875" style="48" customWidth="1"/>
    <col min="6899" max="6899" width="16.453125" style="48" bestFit="1" customWidth="1"/>
    <col min="6900" max="6900" width="13.54296875" style="48" customWidth="1"/>
    <col min="6901" max="6905" width="15.08984375" style="48"/>
    <col min="6906" max="6906" width="16.453125" style="48" bestFit="1" customWidth="1"/>
    <col min="6907" max="6909" width="15.08984375" style="48"/>
    <col min="6910" max="6910" width="15.54296875" style="48" bestFit="1" customWidth="1"/>
    <col min="6911" max="7150" width="15.08984375" style="48"/>
    <col min="7151" max="7151" width="13.90625" style="48" customWidth="1"/>
    <col min="7152" max="7152" width="47.08984375" style="48" bestFit="1" customWidth="1"/>
    <col min="7153" max="7153" width="9" style="48" customWidth="1"/>
    <col min="7154" max="7154" width="10.54296875" style="48" customWidth="1"/>
    <col min="7155" max="7155" width="16.453125" style="48" bestFit="1" customWidth="1"/>
    <col min="7156" max="7156" width="13.54296875" style="48" customWidth="1"/>
    <col min="7157" max="7161" width="15.08984375" style="48"/>
    <col min="7162" max="7162" width="16.453125" style="48" bestFit="1" customWidth="1"/>
    <col min="7163" max="7165" width="15.08984375" style="48"/>
    <col min="7166" max="7166" width="15.54296875" style="48" bestFit="1" customWidth="1"/>
    <col min="7167" max="7406" width="15.08984375" style="48"/>
    <col min="7407" max="7407" width="13.90625" style="48" customWidth="1"/>
    <col min="7408" max="7408" width="47.08984375" style="48" bestFit="1" customWidth="1"/>
    <col min="7409" max="7409" width="9" style="48" customWidth="1"/>
    <col min="7410" max="7410" width="10.54296875" style="48" customWidth="1"/>
    <col min="7411" max="7411" width="16.453125" style="48" bestFit="1" customWidth="1"/>
    <col min="7412" max="7412" width="13.54296875" style="48" customWidth="1"/>
    <col min="7413" max="7417" width="15.08984375" style="48"/>
    <col min="7418" max="7418" width="16.453125" style="48" bestFit="1" customWidth="1"/>
    <col min="7419" max="7421" width="15.08984375" style="48"/>
    <col min="7422" max="7422" width="15.54296875" style="48" bestFit="1" customWidth="1"/>
    <col min="7423" max="7662" width="15.08984375" style="48"/>
    <col min="7663" max="7663" width="13.90625" style="48" customWidth="1"/>
    <col min="7664" max="7664" width="47.08984375" style="48" bestFit="1" customWidth="1"/>
    <col min="7665" max="7665" width="9" style="48" customWidth="1"/>
    <col min="7666" max="7666" width="10.54296875" style="48" customWidth="1"/>
    <col min="7667" max="7667" width="16.453125" style="48" bestFit="1" customWidth="1"/>
    <col min="7668" max="7668" width="13.54296875" style="48" customWidth="1"/>
    <col min="7669" max="7673" width="15.08984375" style="48"/>
    <col min="7674" max="7674" width="16.453125" style="48" bestFit="1" customWidth="1"/>
    <col min="7675" max="7677" width="15.08984375" style="48"/>
    <col min="7678" max="7678" width="15.54296875" style="48" bestFit="1" customWidth="1"/>
    <col min="7679" max="7918" width="15.08984375" style="48"/>
    <col min="7919" max="7919" width="13.90625" style="48" customWidth="1"/>
    <col min="7920" max="7920" width="47.08984375" style="48" bestFit="1" customWidth="1"/>
    <col min="7921" max="7921" width="9" style="48" customWidth="1"/>
    <col min="7922" max="7922" width="10.54296875" style="48" customWidth="1"/>
    <col min="7923" max="7923" width="16.453125" style="48" bestFit="1" customWidth="1"/>
    <col min="7924" max="7924" width="13.54296875" style="48" customWidth="1"/>
    <col min="7925" max="7929" width="15.08984375" style="48"/>
    <col min="7930" max="7930" width="16.453125" style="48" bestFit="1" customWidth="1"/>
    <col min="7931" max="7933" width="15.08984375" style="48"/>
    <col min="7934" max="7934" width="15.54296875" style="48" bestFit="1" customWidth="1"/>
    <col min="7935" max="8174" width="15.08984375" style="48"/>
    <col min="8175" max="8175" width="13.90625" style="48" customWidth="1"/>
    <col min="8176" max="8176" width="47.08984375" style="48" bestFit="1" customWidth="1"/>
    <col min="8177" max="8177" width="9" style="48" customWidth="1"/>
    <col min="8178" max="8178" width="10.54296875" style="48" customWidth="1"/>
    <col min="8179" max="8179" width="16.453125" style="48" bestFit="1" customWidth="1"/>
    <col min="8180" max="8180" width="13.54296875" style="48" customWidth="1"/>
    <col min="8181" max="8185" width="15.08984375" style="48"/>
    <col min="8186" max="8186" width="16.453125" style="48" bestFit="1" customWidth="1"/>
    <col min="8187" max="8189" width="15.08984375" style="48"/>
    <col min="8190" max="8190" width="15.54296875" style="48" bestFit="1" customWidth="1"/>
    <col min="8191" max="8430" width="15.08984375" style="48"/>
    <col min="8431" max="8431" width="13.90625" style="48" customWidth="1"/>
    <col min="8432" max="8432" width="47.08984375" style="48" bestFit="1" customWidth="1"/>
    <col min="8433" max="8433" width="9" style="48" customWidth="1"/>
    <col min="8434" max="8434" width="10.54296875" style="48" customWidth="1"/>
    <col min="8435" max="8435" width="16.453125" style="48" bestFit="1" customWidth="1"/>
    <col min="8436" max="8436" width="13.54296875" style="48" customWidth="1"/>
    <col min="8437" max="8441" width="15.08984375" style="48"/>
    <col min="8442" max="8442" width="16.453125" style="48" bestFit="1" customWidth="1"/>
    <col min="8443" max="8445" width="15.08984375" style="48"/>
    <col min="8446" max="8446" width="15.54296875" style="48" bestFit="1" customWidth="1"/>
    <col min="8447" max="8686" width="15.08984375" style="48"/>
    <col min="8687" max="8687" width="13.90625" style="48" customWidth="1"/>
    <col min="8688" max="8688" width="47.08984375" style="48" bestFit="1" customWidth="1"/>
    <col min="8689" max="8689" width="9" style="48" customWidth="1"/>
    <col min="8690" max="8690" width="10.54296875" style="48" customWidth="1"/>
    <col min="8691" max="8691" width="16.453125" style="48" bestFit="1" customWidth="1"/>
    <col min="8692" max="8692" width="13.54296875" style="48" customWidth="1"/>
    <col min="8693" max="8697" width="15.08984375" style="48"/>
    <col min="8698" max="8698" width="16.453125" style="48" bestFit="1" customWidth="1"/>
    <col min="8699" max="8701" width="15.08984375" style="48"/>
    <col min="8702" max="8702" width="15.54296875" style="48" bestFit="1" customWidth="1"/>
    <col min="8703" max="8942" width="15.08984375" style="48"/>
    <col min="8943" max="8943" width="13.90625" style="48" customWidth="1"/>
    <col min="8944" max="8944" width="47.08984375" style="48" bestFit="1" customWidth="1"/>
    <col min="8945" max="8945" width="9" style="48" customWidth="1"/>
    <col min="8946" max="8946" width="10.54296875" style="48" customWidth="1"/>
    <col min="8947" max="8947" width="16.453125" style="48" bestFit="1" customWidth="1"/>
    <col min="8948" max="8948" width="13.54296875" style="48" customWidth="1"/>
    <col min="8949" max="8953" width="15.08984375" style="48"/>
    <col min="8954" max="8954" width="16.453125" style="48" bestFit="1" customWidth="1"/>
    <col min="8955" max="8957" width="15.08984375" style="48"/>
    <col min="8958" max="8958" width="15.54296875" style="48" bestFit="1" customWidth="1"/>
    <col min="8959" max="9198" width="15.08984375" style="48"/>
    <col min="9199" max="9199" width="13.90625" style="48" customWidth="1"/>
    <col min="9200" max="9200" width="47.08984375" style="48" bestFit="1" customWidth="1"/>
    <col min="9201" max="9201" width="9" style="48" customWidth="1"/>
    <col min="9202" max="9202" width="10.54296875" style="48" customWidth="1"/>
    <col min="9203" max="9203" width="16.453125" style="48" bestFit="1" customWidth="1"/>
    <col min="9204" max="9204" width="13.54296875" style="48" customWidth="1"/>
    <col min="9205" max="9209" width="15.08984375" style="48"/>
    <col min="9210" max="9210" width="16.453125" style="48" bestFit="1" customWidth="1"/>
    <col min="9211" max="9213" width="15.08984375" style="48"/>
    <col min="9214" max="9214" width="15.54296875" style="48" bestFit="1" customWidth="1"/>
    <col min="9215" max="9454" width="15.08984375" style="48"/>
    <col min="9455" max="9455" width="13.90625" style="48" customWidth="1"/>
    <col min="9456" max="9456" width="47.08984375" style="48" bestFit="1" customWidth="1"/>
    <col min="9457" max="9457" width="9" style="48" customWidth="1"/>
    <col min="9458" max="9458" width="10.54296875" style="48" customWidth="1"/>
    <col min="9459" max="9459" width="16.453125" style="48" bestFit="1" customWidth="1"/>
    <col min="9460" max="9460" width="13.54296875" style="48" customWidth="1"/>
    <col min="9461" max="9465" width="15.08984375" style="48"/>
    <col min="9466" max="9466" width="16.453125" style="48" bestFit="1" customWidth="1"/>
    <col min="9467" max="9469" width="15.08984375" style="48"/>
    <col min="9470" max="9470" width="15.54296875" style="48" bestFit="1" customWidth="1"/>
    <col min="9471" max="9710" width="15.08984375" style="48"/>
    <col min="9711" max="9711" width="13.90625" style="48" customWidth="1"/>
    <col min="9712" max="9712" width="47.08984375" style="48" bestFit="1" customWidth="1"/>
    <col min="9713" max="9713" width="9" style="48" customWidth="1"/>
    <col min="9714" max="9714" width="10.54296875" style="48" customWidth="1"/>
    <col min="9715" max="9715" width="16.453125" style="48" bestFit="1" customWidth="1"/>
    <col min="9716" max="9716" width="13.54296875" style="48" customWidth="1"/>
    <col min="9717" max="9721" width="15.08984375" style="48"/>
    <col min="9722" max="9722" width="16.453125" style="48" bestFit="1" customWidth="1"/>
    <col min="9723" max="9725" width="15.08984375" style="48"/>
    <col min="9726" max="9726" width="15.54296875" style="48" bestFit="1" customWidth="1"/>
    <col min="9727" max="9966" width="15.08984375" style="48"/>
    <col min="9967" max="9967" width="13.90625" style="48" customWidth="1"/>
    <col min="9968" max="9968" width="47.08984375" style="48" bestFit="1" customWidth="1"/>
    <col min="9969" max="9969" width="9" style="48" customWidth="1"/>
    <col min="9970" max="9970" width="10.54296875" style="48" customWidth="1"/>
    <col min="9971" max="9971" width="16.453125" style="48" bestFit="1" customWidth="1"/>
    <col min="9972" max="9972" width="13.54296875" style="48" customWidth="1"/>
    <col min="9973" max="9977" width="15.08984375" style="48"/>
    <col min="9978" max="9978" width="16.453125" style="48" bestFit="1" customWidth="1"/>
    <col min="9979" max="9981" width="15.08984375" style="48"/>
    <col min="9982" max="9982" width="15.54296875" style="48" bestFit="1" customWidth="1"/>
    <col min="9983" max="10222" width="15.08984375" style="48"/>
    <col min="10223" max="10223" width="13.90625" style="48" customWidth="1"/>
    <col min="10224" max="10224" width="47.08984375" style="48" bestFit="1" customWidth="1"/>
    <col min="10225" max="10225" width="9" style="48" customWidth="1"/>
    <col min="10226" max="10226" width="10.54296875" style="48" customWidth="1"/>
    <col min="10227" max="10227" width="16.453125" style="48" bestFit="1" customWidth="1"/>
    <col min="10228" max="10228" width="13.54296875" style="48" customWidth="1"/>
    <col min="10229" max="10233" width="15.08984375" style="48"/>
    <col min="10234" max="10234" width="16.453125" style="48" bestFit="1" customWidth="1"/>
    <col min="10235" max="10237" width="15.08984375" style="48"/>
    <col min="10238" max="10238" width="15.54296875" style="48" bestFit="1" customWidth="1"/>
    <col min="10239" max="10478" width="15.08984375" style="48"/>
    <col min="10479" max="10479" width="13.90625" style="48" customWidth="1"/>
    <col min="10480" max="10480" width="47.08984375" style="48" bestFit="1" customWidth="1"/>
    <col min="10481" max="10481" width="9" style="48" customWidth="1"/>
    <col min="10482" max="10482" width="10.54296875" style="48" customWidth="1"/>
    <col min="10483" max="10483" width="16.453125" style="48" bestFit="1" customWidth="1"/>
    <col min="10484" max="10484" width="13.54296875" style="48" customWidth="1"/>
    <col min="10485" max="10489" width="15.08984375" style="48"/>
    <col min="10490" max="10490" width="16.453125" style="48" bestFit="1" customWidth="1"/>
    <col min="10491" max="10493" width="15.08984375" style="48"/>
    <col min="10494" max="10494" width="15.54296875" style="48" bestFit="1" customWidth="1"/>
    <col min="10495" max="10734" width="15.08984375" style="48"/>
    <col min="10735" max="10735" width="13.90625" style="48" customWidth="1"/>
    <col min="10736" max="10736" width="47.08984375" style="48" bestFit="1" customWidth="1"/>
    <col min="10737" max="10737" width="9" style="48" customWidth="1"/>
    <col min="10738" max="10738" width="10.54296875" style="48" customWidth="1"/>
    <col min="10739" max="10739" width="16.453125" style="48" bestFit="1" customWidth="1"/>
    <col min="10740" max="10740" width="13.54296875" style="48" customWidth="1"/>
    <col min="10741" max="10745" width="15.08984375" style="48"/>
    <col min="10746" max="10746" width="16.453125" style="48" bestFit="1" customWidth="1"/>
    <col min="10747" max="10749" width="15.08984375" style="48"/>
    <col min="10750" max="10750" width="15.54296875" style="48" bestFit="1" customWidth="1"/>
    <col min="10751" max="10990" width="15.08984375" style="48"/>
    <col min="10991" max="10991" width="13.90625" style="48" customWidth="1"/>
    <col min="10992" max="10992" width="47.08984375" style="48" bestFit="1" customWidth="1"/>
    <col min="10993" max="10993" width="9" style="48" customWidth="1"/>
    <col min="10994" max="10994" width="10.54296875" style="48" customWidth="1"/>
    <col min="10995" max="10995" width="16.453125" style="48" bestFit="1" customWidth="1"/>
    <col min="10996" max="10996" width="13.54296875" style="48" customWidth="1"/>
    <col min="10997" max="11001" width="15.08984375" style="48"/>
    <col min="11002" max="11002" width="16.453125" style="48" bestFit="1" customWidth="1"/>
    <col min="11003" max="11005" width="15.08984375" style="48"/>
    <col min="11006" max="11006" width="15.54296875" style="48" bestFit="1" customWidth="1"/>
    <col min="11007" max="11246" width="15.08984375" style="48"/>
    <col min="11247" max="11247" width="13.90625" style="48" customWidth="1"/>
    <col min="11248" max="11248" width="47.08984375" style="48" bestFit="1" customWidth="1"/>
    <col min="11249" max="11249" width="9" style="48" customWidth="1"/>
    <col min="11250" max="11250" width="10.54296875" style="48" customWidth="1"/>
    <col min="11251" max="11251" width="16.453125" style="48" bestFit="1" customWidth="1"/>
    <col min="11252" max="11252" width="13.54296875" style="48" customWidth="1"/>
    <col min="11253" max="11257" width="15.08984375" style="48"/>
    <col min="11258" max="11258" width="16.453125" style="48" bestFit="1" customWidth="1"/>
    <col min="11259" max="11261" width="15.08984375" style="48"/>
    <col min="11262" max="11262" width="15.54296875" style="48" bestFit="1" customWidth="1"/>
    <col min="11263" max="11502" width="15.08984375" style="48"/>
    <col min="11503" max="11503" width="13.90625" style="48" customWidth="1"/>
    <col min="11504" max="11504" width="47.08984375" style="48" bestFit="1" customWidth="1"/>
    <col min="11505" max="11505" width="9" style="48" customWidth="1"/>
    <col min="11506" max="11506" width="10.54296875" style="48" customWidth="1"/>
    <col min="11507" max="11507" width="16.453125" style="48" bestFit="1" customWidth="1"/>
    <col min="11508" max="11508" width="13.54296875" style="48" customWidth="1"/>
    <col min="11509" max="11513" width="15.08984375" style="48"/>
    <col min="11514" max="11514" width="16.453125" style="48" bestFit="1" customWidth="1"/>
    <col min="11515" max="11517" width="15.08984375" style="48"/>
    <col min="11518" max="11518" width="15.54296875" style="48" bestFit="1" customWidth="1"/>
    <col min="11519" max="11758" width="15.08984375" style="48"/>
    <col min="11759" max="11759" width="13.90625" style="48" customWidth="1"/>
    <col min="11760" max="11760" width="47.08984375" style="48" bestFit="1" customWidth="1"/>
    <col min="11761" max="11761" width="9" style="48" customWidth="1"/>
    <col min="11762" max="11762" width="10.54296875" style="48" customWidth="1"/>
    <col min="11763" max="11763" width="16.453125" style="48" bestFit="1" customWidth="1"/>
    <col min="11764" max="11764" width="13.54296875" style="48" customWidth="1"/>
    <col min="11765" max="11769" width="15.08984375" style="48"/>
    <col min="11770" max="11770" width="16.453125" style="48" bestFit="1" customWidth="1"/>
    <col min="11771" max="11773" width="15.08984375" style="48"/>
    <col min="11774" max="11774" width="15.54296875" style="48" bestFit="1" customWidth="1"/>
    <col min="11775" max="12014" width="15.08984375" style="48"/>
    <col min="12015" max="12015" width="13.90625" style="48" customWidth="1"/>
    <col min="12016" max="12016" width="47.08984375" style="48" bestFit="1" customWidth="1"/>
    <col min="12017" max="12017" width="9" style="48" customWidth="1"/>
    <col min="12018" max="12018" width="10.54296875" style="48" customWidth="1"/>
    <col min="12019" max="12019" width="16.453125" style="48" bestFit="1" customWidth="1"/>
    <col min="12020" max="12020" width="13.54296875" style="48" customWidth="1"/>
    <col min="12021" max="12025" width="15.08984375" style="48"/>
    <col min="12026" max="12026" width="16.453125" style="48" bestFit="1" customWidth="1"/>
    <col min="12027" max="12029" width="15.08984375" style="48"/>
    <col min="12030" max="12030" width="15.54296875" style="48" bestFit="1" customWidth="1"/>
    <col min="12031" max="12270" width="15.08984375" style="48"/>
    <col min="12271" max="12271" width="13.90625" style="48" customWidth="1"/>
    <col min="12272" max="12272" width="47.08984375" style="48" bestFit="1" customWidth="1"/>
    <col min="12273" max="12273" width="9" style="48" customWidth="1"/>
    <col min="12274" max="12274" width="10.54296875" style="48" customWidth="1"/>
    <col min="12275" max="12275" width="16.453125" style="48" bestFit="1" customWidth="1"/>
    <col min="12276" max="12276" width="13.54296875" style="48" customWidth="1"/>
    <col min="12277" max="12281" width="15.08984375" style="48"/>
    <col min="12282" max="12282" width="16.453125" style="48" bestFit="1" customWidth="1"/>
    <col min="12283" max="12285" width="15.08984375" style="48"/>
    <col min="12286" max="12286" width="15.54296875" style="48" bestFit="1" customWidth="1"/>
    <col min="12287" max="12526" width="15.08984375" style="48"/>
    <col min="12527" max="12527" width="13.90625" style="48" customWidth="1"/>
    <col min="12528" max="12528" width="47.08984375" style="48" bestFit="1" customWidth="1"/>
    <col min="12529" max="12529" width="9" style="48" customWidth="1"/>
    <col min="12530" max="12530" width="10.54296875" style="48" customWidth="1"/>
    <col min="12531" max="12531" width="16.453125" style="48" bestFit="1" customWidth="1"/>
    <col min="12532" max="12532" width="13.54296875" style="48" customWidth="1"/>
    <col min="12533" max="12537" width="15.08984375" style="48"/>
    <col min="12538" max="12538" width="16.453125" style="48" bestFit="1" customWidth="1"/>
    <col min="12539" max="12541" width="15.08984375" style="48"/>
    <col min="12542" max="12542" width="15.54296875" style="48" bestFit="1" customWidth="1"/>
    <col min="12543" max="12782" width="15.08984375" style="48"/>
    <col min="12783" max="12783" width="13.90625" style="48" customWidth="1"/>
    <col min="12784" max="12784" width="47.08984375" style="48" bestFit="1" customWidth="1"/>
    <col min="12785" max="12785" width="9" style="48" customWidth="1"/>
    <col min="12786" max="12786" width="10.54296875" style="48" customWidth="1"/>
    <col min="12787" max="12787" width="16.453125" style="48" bestFit="1" customWidth="1"/>
    <col min="12788" max="12788" width="13.54296875" style="48" customWidth="1"/>
    <col min="12789" max="12793" width="15.08984375" style="48"/>
    <col min="12794" max="12794" width="16.453125" style="48" bestFit="1" customWidth="1"/>
    <col min="12795" max="12797" width="15.08984375" style="48"/>
    <col min="12798" max="12798" width="15.54296875" style="48" bestFit="1" customWidth="1"/>
    <col min="12799" max="13038" width="15.08984375" style="48"/>
    <col min="13039" max="13039" width="13.90625" style="48" customWidth="1"/>
    <col min="13040" max="13040" width="47.08984375" style="48" bestFit="1" customWidth="1"/>
    <col min="13041" max="13041" width="9" style="48" customWidth="1"/>
    <col min="13042" max="13042" width="10.54296875" style="48" customWidth="1"/>
    <col min="13043" max="13043" width="16.453125" style="48" bestFit="1" customWidth="1"/>
    <col min="13044" max="13044" width="13.54296875" style="48" customWidth="1"/>
    <col min="13045" max="13049" width="15.08984375" style="48"/>
    <col min="13050" max="13050" width="16.453125" style="48" bestFit="1" customWidth="1"/>
    <col min="13051" max="13053" width="15.08984375" style="48"/>
    <col min="13054" max="13054" width="15.54296875" style="48" bestFit="1" customWidth="1"/>
    <col min="13055" max="13294" width="15.08984375" style="48"/>
    <col min="13295" max="13295" width="13.90625" style="48" customWidth="1"/>
    <col min="13296" max="13296" width="47.08984375" style="48" bestFit="1" customWidth="1"/>
    <col min="13297" max="13297" width="9" style="48" customWidth="1"/>
    <col min="13298" max="13298" width="10.54296875" style="48" customWidth="1"/>
    <col min="13299" max="13299" width="16.453125" style="48" bestFit="1" customWidth="1"/>
    <col min="13300" max="13300" width="13.54296875" style="48" customWidth="1"/>
    <col min="13301" max="13305" width="15.08984375" style="48"/>
    <col min="13306" max="13306" width="16.453125" style="48" bestFit="1" customWidth="1"/>
    <col min="13307" max="13309" width="15.08984375" style="48"/>
    <col min="13310" max="13310" width="15.54296875" style="48" bestFit="1" customWidth="1"/>
    <col min="13311" max="13550" width="15.08984375" style="48"/>
    <col min="13551" max="13551" width="13.90625" style="48" customWidth="1"/>
    <col min="13552" max="13552" width="47.08984375" style="48" bestFit="1" customWidth="1"/>
    <col min="13553" max="13553" width="9" style="48" customWidth="1"/>
    <col min="13554" max="13554" width="10.54296875" style="48" customWidth="1"/>
    <col min="13555" max="13555" width="16.453125" style="48" bestFit="1" customWidth="1"/>
    <col min="13556" max="13556" width="13.54296875" style="48" customWidth="1"/>
    <col min="13557" max="13561" width="15.08984375" style="48"/>
    <col min="13562" max="13562" width="16.453125" style="48" bestFit="1" customWidth="1"/>
    <col min="13563" max="13565" width="15.08984375" style="48"/>
    <col min="13566" max="13566" width="15.54296875" style="48" bestFit="1" customWidth="1"/>
    <col min="13567" max="13806" width="15.08984375" style="48"/>
    <col min="13807" max="13807" width="13.90625" style="48" customWidth="1"/>
    <col min="13808" max="13808" width="47.08984375" style="48" bestFit="1" customWidth="1"/>
    <col min="13809" max="13809" width="9" style="48" customWidth="1"/>
    <col min="13810" max="13810" width="10.54296875" style="48" customWidth="1"/>
    <col min="13811" max="13811" width="16.453125" style="48" bestFit="1" customWidth="1"/>
    <col min="13812" max="13812" width="13.54296875" style="48" customWidth="1"/>
    <col min="13813" max="13817" width="15.08984375" style="48"/>
    <col min="13818" max="13818" width="16.453125" style="48" bestFit="1" customWidth="1"/>
    <col min="13819" max="13821" width="15.08984375" style="48"/>
    <col min="13822" max="13822" width="15.54296875" style="48" bestFit="1" customWidth="1"/>
    <col min="13823" max="14062" width="15.08984375" style="48"/>
    <col min="14063" max="14063" width="13.90625" style="48" customWidth="1"/>
    <col min="14064" max="14064" width="47.08984375" style="48" bestFit="1" customWidth="1"/>
    <col min="14065" max="14065" width="9" style="48" customWidth="1"/>
    <col min="14066" max="14066" width="10.54296875" style="48" customWidth="1"/>
    <col min="14067" max="14067" width="16.453125" style="48" bestFit="1" customWidth="1"/>
    <col min="14068" max="14068" width="13.54296875" style="48" customWidth="1"/>
    <col min="14069" max="14073" width="15.08984375" style="48"/>
    <col min="14074" max="14074" width="16.453125" style="48" bestFit="1" customWidth="1"/>
    <col min="14075" max="14077" width="15.08984375" style="48"/>
    <col min="14078" max="14078" width="15.54296875" style="48" bestFit="1" customWidth="1"/>
    <col min="14079" max="14318" width="15.08984375" style="48"/>
    <col min="14319" max="14319" width="13.90625" style="48" customWidth="1"/>
    <col min="14320" max="14320" width="47.08984375" style="48" bestFit="1" customWidth="1"/>
    <col min="14321" max="14321" width="9" style="48" customWidth="1"/>
    <col min="14322" max="14322" width="10.54296875" style="48" customWidth="1"/>
    <col min="14323" max="14323" width="16.453125" style="48" bestFit="1" customWidth="1"/>
    <col min="14324" max="14324" width="13.54296875" style="48" customWidth="1"/>
    <col min="14325" max="14329" width="15.08984375" style="48"/>
    <col min="14330" max="14330" width="16.453125" style="48" bestFit="1" customWidth="1"/>
    <col min="14331" max="14333" width="15.08984375" style="48"/>
    <col min="14334" max="14334" width="15.54296875" style="48" bestFit="1" customWidth="1"/>
    <col min="14335" max="14574" width="15.08984375" style="48"/>
    <col min="14575" max="14575" width="13.90625" style="48" customWidth="1"/>
    <col min="14576" max="14576" width="47.08984375" style="48" bestFit="1" customWidth="1"/>
    <col min="14577" max="14577" width="9" style="48" customWidth="1"/>
    <col min="14578" max="14578" width="10.54296875" style="48" customWidth="1"/>
    <col min="14579" max="14579" width="16.453125" style="48" bestFit="1" customWidth="1"/>
    <col min="14580" max="14580" width="13.54296875" style="48" customWidth="1"/>
    <col min="14581" max="14585" width="15.08984375" style="48"/>
    <col min="14586" max="14586" width="16.453125" style="48" bestFit="1" customWidth="1"/>
    <col min="14587" max="14589" width="15.08984375" style="48"/>
    <col min="14590" max="14590" width="15.54296875" style="48" bestFit="1" customWidth="1"/>
    <col min="14591" max="14830" width="15.08984375" style="48"/>
    <col min="14831" max="14831" width="13.90625" style="48" customWidth="1"/>
    <col min="14832" max="14832" width="47.08984375" style="48" bestFit="1" customWidth="1"/>
    <col min="14833" max="14833" width="9" style="48" customWidth="1"/>
    <col min="14834" max="14834" width="10.54296875" style="48" customWidth="1"/>
    <col min="14835" max="14835" width="16.453125" style="48" bestFit="1" customWidth="1"/>
    <col min="14836" max="14836" width="13.54296875" style="48" customWidth="1"/>
    <col min="14837" max="14841" width="15.08984375" style="48"/>
    <col min="14842" max="14842" width="16.453125" style="48" bestFit="1" customWidth="1"/>
    <col min="14843" max="14845" width="15.08984375" style="48"/>
    <col min="14846" max="14846" width="15.54296875" style="48" bestFit="1" customWidth="1"/>
    <col min="14847" max="15086" width="15.08984375" style="48"/>
    <col min="15087" max="15087" width="13.90625" style="48" customWidth="1"/>
    <col min="15088" max="15088" width="47.08984375" style="48" bestFit="1" customWidth="1"/>
    <col min="15089" max="15089" width="9" style="48" customWidth="1"/>
    <col min="15090" max="15090" width="10.54296875" style="48" customWidth="1"/>
    <col min="15091" max="15091" width="16.453125" style="48" bestFit="1" customWidth="1"/>
    <col min="15092" max="15092" width="13.54296875" style="48" customWidth="1"/>
    <col min="15093" max="15097" width="15.08984375" style="48"/>
    <col min="15098" max="15098" width="16.453125" style="48" bestFit="1" customWidth="1"/>
    <col min="15099" max="15101" width="15.08984375" style="48"/>
    <col min="15102" max="15102" width="15.54296875" style="48" bestFit="1" customWidth="1"/>
    <col min="15103" max="15342" width="15.08984375" style="48"/>
    <col min="15343" max="15343" width="13.90625" style="48" customWidth="1"/>
    <col min="15344" max="15344" width="47.08984375" style="48" bestFit="1" customWidth="1"/>
    <col min="15345" max="15345" width="9" style="48" customWidth="1"/>
    <col min="15346" max="15346" width="10.54296875" style="48" customWidth="1"/>
    <col min="15347" max="15347" width="16.453125" style="48" bestFit="1" customWidth="1"/>
    <col min="15348" max="15348" width="13.54296875" style="48" customWidth="1"/>
    <col min="15349" max="15353" width="15.08984375" style="48"/>
    <col min="15354" max="15354" width="16.453125" style="48" bestFit="1" customWidth="1"/>
    <col min="15355" max="15357" width="15.08984375" style="48"/>
    <col min="15358" max="15358" width="15.54296875" style="48" bestFit="1" customWidth="1"/>
    <col min="15359" max="15598" width="15.08984375" style="48"/>
    <col min="15599" max="15599" width="13.90625" style="48" customWidth="1"/>
    <col min="15600" max="15600" width="47.08984375" style="48" bestFit="1" customWidth="1"/>
    <col min="15601" max="15601" width="9" style="48" customWidth="1"/>
    <col min="15602" max="15602" width="10.54296875" style="48" customWidth="1"/>
    <col min="15603" max="15603" width="16.453125" style="48" bestFit="1" customWidth="1"/>
    <col min="15604" max="15604" width="13.54296875" style="48" customWidth="1"/>
    <col min="15605" max="15609" width="15.08984375" style="48"/>
    <col min="15610" max="15610" width="16.453125" style="48" bestFit="1" customWidth="1"/>
    <col min="15611" max="15613" width="15.08984375" style="48"/>
    <col min="15614" max="15614" width="15.54296875" style="48" bestFit="1" customWidth="1"/>
    <col min="15615" max="15854" width="15.08984375" style="48"/>
    <col min="15855" max="15855" width="13.90625" style="48" customWidth="1"/>
    <col min="15856" max="15856" width="47.08984375" style="48" bestFit="1" customWidth="1"/>
    <col min="15857" max="15857" width="9" style="48" customWidth="1"/>
    <col min="15858" max="15858" width="10.54296875" style="48" customWidth="1"/>
    <col min="15859" max="15859" width="16.453125" style="48" bestFit="1" customWidth="1"/>
    <col min="15860" max="15860" width="13.54296875" style="48" customWidth="1"/>
    <col min="15861" max="15865" width="15.08984375" style="48"/>
    <col min="15866" max="15866" width="16.453125" style="48" bestFit="1" customWidth="1"/>
    <col min="15867" max="15869" width="15.08984375" style="48"/>
    <col min="15870" max="15870" width="15.54296875" style="48" bestFit="1" customWidth="1"/>
    <col min="15871" max="16110" width="15.08984375" style="48"/>
    <col min="16111" max="16111" width="13.90625" style="48" customWidth="1"/>
    <col min="16112" max="16112" width="47.08984375" style="48" bestFit="1" customWidth="1"/>
    <col min="16113" max="16113" width="9" style="48" customWidth="1"/>
    <col min="16114" max="16114" width="10.54296875" style="48" customWidth="1"/>
    <col min="16115" max="16115" width="16.453125" style="48" bestFit="1" customWidth="1"/>
    <col min="16116" max="16116" width="13.54296875" style="48" customWidth="1"/>
    <col min="16117" max="16121" width="15.08984375" style="48"/>
    <col min="16122" max="16122" width="16.453125" style="48" bestFit="1" customWidth="1"/>
    <col min="16123" max="16125" width="15.08984375" style="48"/>
    <col min="16126" max="16126" width="15.54296875" style="48" bestFit="1" customWidth="1"/>
    <col min="16127" max="16384" width="15.08984375" style="48"/>
  </cols>
  <sheetData>
    <row r="1" spans="1:17" customFormat="1" ht="10.4" customHeight="1" x14ac:dyDescent="0.35">
      <c r="A1" s="17"/>
      <c r="D1" s="17"/>
      <c r="E1" s="17"/>
      <c r="G1" s="17"/>
    </row>
    <row r="2" spans="1:17" s="42" customFormat="1" ht="14.4" customHeight="1" x14ac:dyDescent="0.35">
      <c r="A2" s="267"/>
      <c r="B2" s="268" t="s">
        <v>213</v>
      </c>
      <c r="C2" s="269"/>
      <c r="D2" s="269"/>
      <c r="E2" s="269"/>
      <c r="F2" s="269"/>
      <c r="G2" s="269"/>
      <c r="H2" s="272" t="s">
        <v>214</v>
      </c>
      <c r="I2" s="272"/>
      <c r="J2" s="256"/>
      <c r="K2" s="45"/>
      <c r="L2" s="45"/>
      <c r="M2" s="45"/>
      <c r="N2" s="45"/>
      <c r="O2" s="45"/>
      <c r="P2" s="45"/>
      <c r="Q2" s="45"/>
    </row>
    <row r="3" spans="1:17" s="42" customFormat="1" ht="12.9" customHeight="1" x14ac:dyDescent="0.35">
      <c r="A3" s="267"/>
      <c r="B3" s="270"/>
      <c r="C3" s="271"/>
      <c r="D3" s="271"/>
      <c r="E3" s="271"/>
      <c r="F3" s="271"/>
      <c r="G3" s="271"/>
      <c r="H3" s="272" t="s">
        <v>215</v>
      </c>
      <c r="I3" s="272"/>
      <c r="J3" s="256"/>
      <c r="K3" s="308"/>
      <c r="L3" s="308"/>
      <c r="M3" s="308"/>
      <c r="N3" s="308"/>
      <c r="O3" s="308"/>
      <c r="P3" s="45"/>
      <c r="Q3" s="45"/>
    </row>
    <row r="4" spans="1:17" s="42" customFormat="1" ht="24" customHeight="1" x14ac:dyDescent="0.35">
      <c r="A4" s="267"/>
      <c r="B4" s="273" t="s">
        <v>216</v>
      </c>
      <c r="C4" s="274"/>
      <c r="D4" s="274"/>
      <c r="E4" s="274"/>
      <c r="F4" s="274"/>
      <c r="G4" s="274"/>
      <c r="H4" s="272" t="s">
        <v>217</v>
      </c>
      <c r="I4" s="272"/>
      <c r="J4" s="256"/>
      <c r="K4" s="105"/>
      <c r="L4" s="105"/>
      <c r="M4" s="105"/>
      <c r="N4" s="105"/>
      <c r="O4" s="105"/>
      <c r="P4" s="45"/>
      <c r="Q4" s="45"/>
    </row>
    <row r="5" spans="1:17" s="42" customFormat="1" ht="14.4" customHeight="1" x14ac:dyDescent="0.35">
      <c r="A5" s="260"/>
      <c r="B5" s="260"/>
      <c r="C5" s="260"/>
      <c r="D5" s="260"/>
      <c r="E5" s="260"/>
      <c r="F5" s="260"/>
      <c r="G5" s="260"/>
      <c r="H5" s="260"/>
      <c r="I5" s="260"/>
      <c r="J5" s="87"/>
      <c r="K5" s="314" t="s">
        <v>379</v>
      </c>
      <c r="L5" s="309"/>
      <c r="M5" s="105"/>
      <c r="N5" s="105"/>
      <c r="O5" s="105"/>
      <c r="P5" s="46"/>
      <c r="Q5" s="46"/>
    </row>
    <row r="6" spans="1:17" s="42" customFormat="1" ht="14.4" customHeight="1" x14ac:dyDescent="0.35">
      <c r="A6" s="61" t="s">
        <v>218</v>
      </c>
      <c r="B6" s="44"/>
      <c r="C6" s="66" t="s">
        <v>242</v>
      </c>
      <c r="D6" s="59"/>
      <c r="E6" s="59"/>
      <c r="F6" s="87"/>
      <c r="G6" s="87"/>
      <c r="H6" s="87"/>
      <c r="I6" s="87"/>
      <c r="J6" s="87"/>
      <c r="K6" s="314" t="s">
        <v>380</v>
      </c>
      <c r="L6" s="309"/>
      <c r="M6" s="105"/>
      <c r="N6" s="105"/>
      <c r="O6" s="105"/>
      <c r="P6" s="46"/>
      <c r="Q6" s="46"/>
    </row>
    <row r="7" spans="1:17" s="42" customFormat="1" ht="14.4" customHeight="1" x14ac:dyDescent="0.35">
      <c r="A7" s="61" t="s">
        <v>219</v>
      </c>
      <c r="B7" s="44"/>
      <c r="C7" s="66" t="s">
        <v>243</v>
      </c>
      <c r="D7" s="59"/>
      <c r="E7" s="59"/>
      <c r="F7" s="87"/>
      <c r="G7" s="87"/>
      <c r="H7" s="87"/>
      <c r="I7" s="87"/>
      <c r="J7" s="87"/>
      <c r="K7" s="314" t="s">
        <v>381</v>
      </c>
      <c r="L7" s="309"/>
      <c r="M7" s="105"/>
      <c r="N7" s="105"/>
      <c r="O7" s="105"/>
      <c r="P7" s="46"/>
      <c r="Q7" s="46"/>
    </row>
    <row r="8" spans="1:17" s="42" customFormat="1" ht="14.4" customHeight="1" x14ac:dyDescent="0.35">
      <c r="A8" s="3" t="s">
        <v>220</v>
      </c>
      <c r="B8" s="44"/>
      <c r="C8" s="66"/>
      <c r="D8" s="59"/>
      <c r="E8" s="59"/>
      <c r="F8" s="87"/>
      <c r="G8" s="105"/>
      <c r="H8" s="87"/>
      <c r="I8" s="87"/>
      <c r="J8" s="87"/>
      <c r="K8" s="309"/>
      <c r="L8" s="309"/>
      <c r="M8" s="105"/>
      <c r="N8" s="105"/>
      <c r="O8" s="105"/>
      <c r="P8" s="46"/>
      <c r="Q8" s="46"/>
    </row>
    <row r="9" spans="1:17" s="42" customFormat="1" ht="14.4" customHeight="1" x14ac:dyDescent="0.35">
      <c r="A9" s="261" t="s">
        <v>221</v>
      </c>
      <c r="B9" s="261"/>
      <c r="C9" s="262"/>
      <c r="D9" s="262"/>
      <c r="E9" s="262"/>
      <c r="F9" s="87"/>
      <c r="G9" s="105"/>
      <c r="H9" s="87"/>
      <c r="I9" s="87"/>
      <c r="J9" s="87"/>
      <c r="K9" s="310" t="s">
        <v>382</v>
      </c>
      <c r="L9" s="309"/>
      <c r="M9" s="105"/>
      <c r="N9" s="105"/>
      <c r="O9" s="105"/>
      <c r="P9" s="46"/>
      <c r="Q9" s="46"/>
    </row>
    <row r="10" spans="1:17" s="42" customFormat="1" ht="12.9" customHeight="1" x14ac:dyDescent="0.35">
      <c r="A10" s="261"/>
      <c r="B10" s="261"/>
      <c r="C10" s="262"/>
      <c r="D10" s="262"/>
      <c r="E10" s="262"/>
      <c r="F10" s="88"/>
      <c r="G10" s="88"/>
      <c r="H10" s="88"/>
      <c r="I10" s="88"/>
      <c r="J10" s="88"/>
      <c r="K10" s="309"/>
      <c r="L10" s="309"/>
      <c r="M10" s="105"/>
      <c r="N10" s="105"/>
      <c r="O10" s="105"/>
    </row>
    <row r="11" spans="1:17" s="43" customFormat="1" ht="15" customHeight="1" x14ac:dyDescent="0.35">
      <c r="A11" s="61" t="s">
        <v>222</v>
      </c>
      <c r="B11" s="44"/>
      <c r="C11" s="66"/>
      <c r="D11" s="59"/>
      <c r="E11" s="44"/>
      <c r="F11" s="89"/>
      <c r="G11" s="87"/>
      <c r="H11" s="89"/>
      <c r="I11" s="44"/>
      <c r="J11" s="44"/>
      <c r="K11" s="310" t="s">
        <v>383</v>
      </c>
      <c r="L11" s="309"/>
      <c r="M11" s="105"/>
      <c r="N11" s="105"/>
      <c r="O11" s="105"/>
    </row>
    <row r="12" spans="1:17" s="44" customFormat="1" ht="15.5" x14ac:dyDescent="0.35">
      <c r="D12" s="59"/>
      <c r="K12" s="310" t="s">
        <v>384</v>
      </c>
      <c r="L12" s="105"/>
      <c r="M12" s="105"/>
      <c r="N12" s="105"/>
      <c r="O12" s="105"/>
    </row>
    <row r="13" spans="1:17" customFormat="1" ht="52.65" customHeight="1" x14ac:dyDescent="0.35">
      <c r="A13" s="263" t="s">
        <v>252</v>
      </c>
      <c r="B13" s="264"/>
      <c r="C13" s="264"/>
      <c r="D13" s="264"/>
      <c r="E13" s="264"/>
      <c r="F13" s="264"/>
      <c r="G13" s="264"/>
      <c r="H13" s="264"/>
      <c r="I13" s="265"/>
      <c r="J13" s="257"/>
      <c r="K13" s="311" t="s">
        <v>387</v>
      </c>
      <c r="L13" s="313" t="s">
        <v>385</v>
      </c>
      <c r="M13" s="313" t="s">
        <v>386</v>
      </c>
      <c r="N13" s="105"/>
      <c r="O13" s="105"/>
    </row>
    <row r="14" spans="1:17" ht="14.5" x14ac:dyDescent="0.25">
      <c r="A14" s="90"/>
      <c r="B14" s="90"/>
      <c r="C14" s="90"/>
      <c r="E14" s="90"/>
      <c r="F14" s="90"/>
      <c r="G14" s="90"/>
      <c r="K14" s="315" t="s">
        <v>388</v>
      </c>
      <c r="L14" s="316"/>
      <c r="M14" s="105"/>
      <c r="N14" s="105"/>
      <c r="O14" s="105"/>
    </row>
    <row r="15" spans="1:17" s="49" customFormat="1" ht="13.4" customHeight="1" x14ac:dyDescent="0.35">
      <c r="A15" s="92" t="s">
        <v>223</v>
      </c>
      <c r="B15" s="266" t="s">
        <v>254</v>
      </c>
      <c r="C15" s="266"/>
      <c r="D15" s="93" t="s">
        <v>251</v>
      </c>
      <c r="E15" s="94"/>
      <c r="F15" s="81"/>
      <c r="G15" s="94"/>
      <c r="H15" s="94"/>
      <c r="I15" s="94"/>
      <c r="J15" s="94"/>
      <c r="K15" s="315">
        <v>163.18518518518499</v>
      </c>
      <c r="L15" s="315" t="s">
        <v>258</v>
      </c>
      <c r="M15" s="105"/>
      <c r="N15" s="105"/>
      <c r="O15" s="105"/>
    </row>
    <row r="16" spans="1:17" s="49" customFormat="1" ht="14.5" x14ac:dyDescent="0.35">
      <c r="A16" s="95"/>
      <c r="B16" s="96"/>
      <c r="C16" s="97"/>
      <c r="D16" s="98"/>
      <c r="E16" s="97"/>
      <c r="F16" s="99"/>
      <c r="G16" s="280"/>
      <c r="H16" s="280"/>
      <c r="I16" s="100"/>
      <c r="J16" s="100"/>
      <c r="K16" s="315">
        <f>+K15/3</f>
        <v>54.395061728395</v>
      </c>
      <c r="L16" s="315" t="s">
        <v>389</v>
      </c>
      <c r="M16" s="105"/>
      <c r="N16" s="105"/>
      <c r="O16" s="105"/>
    </row>
    <row r="17" spans="1:17" s="49" customFormat="1" ht="14.5" x14ac:dyDescent="0.35">
      <c r="A17" s="47"/>
      <c r="B17" s="76"/>
      <c r="C17" s="82"/>
      <c r="D17" s="77"/>
      <c r="E17" s="76"/>
      <c r="F17" s="76"/>
      <c r="G17" s="76"/>
      <c r="H17" s="76"/>
      <c r="I17" s="47"/>
      <c r="J17" s="47"/>
      <c r="K17" s="315">
        <f>+K16/8</f>
        <v>6.7993827160493749</v>
      </c>
      <c r="L17" s="315" t="s">
        <v>390</v>
      </c>
      <c r="M17" s="105"/>
      <c r="N17" s="105"/>
      <c r="O17" s="105"/>
    </row>
    <row r="18" spans="1:17" s="49" customFormat="1" ht="13" x14ac:dyDescent="0.35">
      <c r="A18" s="81"/>
      <c r="B18" s="96" t="s">
        <v>224</v>
      </c>
      <c r="C18" s="96" t="s">
        <v>225</v>
      </c>
      <c r="D18" s="101" t="s">
        <v>226</v>
      </c>
      <c r="E18" s="102" t="s">
        <v>227</v>
      </c>
      <c r="F18" s="102" t="s">
        <v>228</v>
      </c>
      <c r="G18" s="102" t="s">
        <v>279</v>
      </c>
      <c r="H18" s="102" t="s">
        <v>278</v>
      </c>
      <c r="I18" s="96"/>
      <c r="J18" s="96"/>
      <c r="K18" s="312"/>
      <c r="L18" s="105"/>
      <c r="M18" s="105"/>
      <c r="N18" s="105"/>
      <c r="O18" s="105"/>
    </row>
    <row r="19" spans="1:17" s="50" customFormat="1" ht="14.5" x14ac:dyDescent="0.25">
      <c r="A19" s="83"/>
      <c r="B19" s="47"/>
      <c r="C19" s="96" t="s">
        <v>229</v>
      </c>
      <c r="D19" s="60"/>
      <c r="E19" s="47"/>
      <c r="F19" s="47"/>
      <c r="G19" s="47"/>
      <c r="H19" s="47"/>
      <c r="I19" s="96"/>
      <c r="J19" s="96"/>
      <c r="K19" s="312"/>
      <c r="L19" s="105"/>
      <c r="M19" s="105"/>
      <c r="N19" s="105"/>
      <c r="O19" s="105"/>
    </row>
    <row r="20" spans="1:17" s="50" customFormat="1" ht="10.4" customHeight="1" x14ac:dyDescent="0.3">
      <c r="A20" s="83"/>
      <c r="B20" s="95"/>
      <c r="C20" s="103" t="s">
        <v>253</v>
      </c>
      <c r="D20" s="104" t="s">
        <v>294</v>
      </c>
      <c r="E20" s="105">
        <v>1</v>
      </c>
      <c r="F20" s="106">
        <v>1</v>
      </c>
      <c r="G20" s="106">
        <f>+Sheet1!G12</f>
        <v>8660.9833333333354</v>
      </c>
      <c r="H20" s="106">
        <f>G20*F20*E20</f>
        <v>8660.9833333333354</v>
      </c>
      <c r="I20" s="103"/>
      <c r="J20" s="103"/>
      <c r="K20" s="191"/>
    </row>
    <row r="21" spans="1:17" s="50" customFormat="1" ht="10.4" customHeight="1" x14ac:dyDescent="0.25">
      <c r="A21" s="83"/>
      <c r="B21" s="95"/>
      <c r="C21" s="103" t="s">
        <v>337</v>
      </c>
      <c r="D21" s="104" t="s">
        <v>294</v>
      </c>
      <c r="E21" s="105">
        <v>1</v>
      </c>
      <c r="F21" s="106">
        <v>1</v>
      </c>
      <c r="G21" s="106">
        <f>+Sheet1!H12</f>
        <v>8660.9833333333354</v>
      </c>
      <c r="H21" s="106">
        <f>G21*F21*E21</f>
        <v>8660.9833333333354</v>
      </c>
      <c r="I21" s="103"/>
      <c r="J21" s="103"/>
    </row>
    <row r="22" spans="1:17" s="50" customFormat="1" ht="10.4" customHeight="1" x14ac:dyDescent="0.25">
      <c r="A22" s="83"/>
      <c r="B22" s="95"/>
      <c r="C22" s="103" t="s">
        <v>265</v>
      </c>
      <c r="D22" s="104" t="s">
        <v>294</v>
      </c>
      <c r="E22" s="105">
        <v>1</v>
      </c>
      <c r="F22" s="106">
        <v>1</v>
      </c>
      <c r="G22" s="106">
        <f>+Sheet1!I12</f>
        <v>5693.3333333333339</v>
      </c>
      <c r="H22" s="106">
        <f>G22*F22*E22</f>
        <v>5693.3333333333339</v>
      </c>
      <c r="I22" s="103"/>
      <c r="J22" s="103"/>
    </row>
    <row r="23" spans="1:17" s="50" customFormat="1" ht="10.4" customHeight="1" x14ac:dyDescent="0.25">
      <c r="A23" s="83"/>
      <c r="B23" s="95"/>
      <c r="C23" s="103" t="s">
        <v>329</v>
      </c>
      <c r="D23" s="104" t="s">
        <v>294</v>
      </c>
      <c r="E23" s="105">
        <v>10</v>
      </c>
      <c r="F23" s="106">
        <v>1</v>
      </c>
      <c r="G23" s="106">
        <f>+Sheet1!J12</f>
        <v>2989.0000000000009</v>
      </c>
      <c r="H23" s="106">
        <f>G23*F23*E23</f>
        <v>29890.000000000007</v>
      </c>
      <c r="I23" s="103"/>
      <c r="J23" s="103"/>
    </row>
    <row r="24" spans="1:17" s="50" customFormat="1" ht="10.25" customHeight="1" x14ac:dyDescent="0.25">
      <c r="A24" s="83"/>
      <c r="B24" s="95"/>
      <c r="C24" s="103"/>
      <c r="D24" s="104"/>
      <c r="E24" s="105"/>
      <c r="F24" s="106"/>
      <c r="G24" s="106"/>
      <c r="H24" s="127">
        <f>SUM(H20:H23)</f>
        <v>52905.30000000001</v>
      </c>
      <c r="I24" s="103"/>
      <c r="J24" s="103"/>
      <c r="K24" s="275" t="s">
        <v>364</v>
      </c>
      <c r="L24" s="275"/>
      <c r="M24" s="275"/>
      <c r="N24" s="275"/>
      <c r="O24" s="275"/>
      <c r="P24" s="275"/>
      <c r="Q24" s="275"/>
    </row>
    <row r="25" spans="1:17" ht="11.4" customHeight="1" x14ac:dyDescent="0.25">
      <c r="B25" s="47"/>
      <c r="C25" s="96" t="s">
        <v>230</v>
      </c>
      <c r="D25" s="60"/>
      <c r="E25" s="47"/>
      <c r="F25" s="84"/>
      <c r="G25" s="47"/>
      <c r="H25" s="47"/>
      <c r="I25" s="47"/>
      <c r="J25" s="47"/>
    </row>
    <row r="26" spans="1:17" ht="14.5" x14ac:dyDescent="0.35">
      <c r="B26" s="47"/>
      <c r="C26" s="103" t="s">
        <v>342</v>
      </c>
      <c r="D26" s="104" t="s">
        <v>294</v>
      </c>
      <c r="E26" s="105">
        <v>1</v>
      </c>
      <c r="F26" s="106">
        <v>1</v>
      </c>
      <c r="G26" s="106">
        <v>14000</v>
      </c>
      <c r="H26" s="106">
        <f>G26*F26*E26</f>
        <v>14000</v>
      </c>
      <c r="I26" s="96"/>
      <c r="J26" s="96"/>
      <c r="K26" s="248"/>
      <c r="L26" s="249"/>
      <c r="M26" s="250"/>
      <c r="N26" s="249"/>
      <c r="O26" s="251"/>
      <c r="P26" s="252"/>
      <c r="Q26" s="253"/>
    </row>
    <row r="27" spans="1:17" ht="37" customHeight="1" x14ac:dyDescent="0.35">
      <c r="B27" s="47"/>
      <c r="C27" s="103" t="s">
        <v>340</v>
      </c>
      <c r="D27" s="247" t="s">
        <v>294</v>
      </c>
      <c r="E27" s="209">
        <v>1</v>
      </c>
      <c r="F27" s="210">
        <v>1</v>
      </c>
      <c r="G27" s="210">
        <v>15000</v>
      </c>
      <c r="H27" s="210">
        <f>G27*F27*E27</f>
        <v>15000</v>
      </c>
      <c r="I27" s="96"/>
      <c r="J27" s="96"/>
      <c r="K27" s="248" t="s">
        <v>345</v>
      </c>
      <c r="L27" s="254" t="s">
        <v>233</v>
      </c>
      <c r="M27" s="248"/>
      <c r="N27" s="249">
        <v>5</v>
      </c>
      <c r="O27" s="251">
        <v>35</v>
      </c>
      <c r="P27" s="252">
        <f t="shared" ref="P27:P38" si="0">+N27*O27</f>
        <v>175</v>
      </c>
      <c r="Q27" s="253"/>
    </row>
    <row r="28" spans="1:17" ht="13.5" customHeight="1" x14ac:dyDescent="0.35">
      <c r="B28" s="47"/>
      <c r="C28" s="103" t="s">
        <v>343</v>
      </c>
      <c r="D28" s="247" t="s">
        <v>294</v>
      </c>
      <c r="E28" s="209">
        <v>1</v>
      </c>
      <c r="F28" s="210">
        <v>1</v>
      </c>
      <c r="G28" s="210">
        <v>15900</v>
      </c>
      <c r="H28" s="210">
        <f>G28*F28*E28</f>
        <v>15900</v>
      </c>
      <c r="I28" s="96"/>
      <c r="J28" s="96"/>
      <c r="K28" s="248" t="s">
        <v>346</v>
      </c>
      <c r="L28" s="254" t="s">
        <v>233</v>
      </c>
      <c r="M28" s="248"/>
      <c r="N28" s="249">
        <v>3</v>
      </c>
      <c r="O28" s="251">
        <v>44</v>
      </c>
      <c r="P28" s="252">
        <f t="shared" si="0"/>
        <v>132</v>
      </c>
      <c r="Q28" s="253"/>
    </row>
    <row r="29" spans="1:17" ht="14.5" x14ac:dyDescent="0.35">
      <c r="B29" s="95"/>
      <c r="C29" s="103" t="s">
        <v>332</v>
      </c>
      <c r="D29" s="104" t="s">
        <v>260</v>
      </c>
      <c r="E29" s="105">
        <v>1</v>
      </c>
      <c r="F29" s="106">
        <v>1</v>
      </c>
      <c r="G29" s="259">
        <f>+P48</f>
        <v>11062</v>
      </c>
      <c r="H29" s="106">
        <f>G29*F29*E29</f>
        <v>11062</v>
      </c>
      <c r="I29" s="103"/>
      <c r="J29" s="103"/>
      <c r="K29" s="248" t="s">
        <v>347</v>
      </c>
      <c r="L29" s="254" t="s">
        <v>233</v>
      </c>
      <c r="M29" s="248"/>
      <c r="N29" s="249">
        <v>6</v>
      </c>
      <c r="O29" s="251">
        <v>320</v>
      </c>
      <c r="P29" s="252">
        <f t="shared" si="0"/>
        <v>1920</v>
      </c>
      <c r="Q29" s="248"/>
    </row>
    <row r="30" spans="1:17" ht="14.5" x14ac:dyDescent="0.35">
      <c r="B30" s="95"/>
      <c r="C30" s="103" t="s">
        <v>286</v>
      </c>
      <c r="D30" s="104" t="s">
        <v>258</v>
      </c>
      <c r="E30" s="105">
        <v>1</v>
      </c>
      <c r="F30" s="106">
        <v>30</v>
      </c>
      <c r="G30" s="106">
        <v>15</v>
      </c>
      <c r="H30" s="106">
        <f t="shared" ref="H30:H32" si="1">G30*F30*E30</f>
        <v>450</v>
      </c>
      <c r="I30" s="103"/>
      <c r="J30" s="103"/>
      <c r="K30" s="248" t="s">
        <v>348</v>
      </c>
      <c r="L30" s="254" t="s">
        <v>233</v>
      </c>
      <c r="M30" s="248"/>
      <c r="N30" s="249">
        <v>5</v>
      </c>
      <c r="O30" s="251">
        <v>70</v>
      </c>
      <c r="P30" s="252">
        <f t="shared" si="0"/>
        <v>350</v>
      </c>
      <c r="Q30" s="253"/>
    </row>
    <row r="31" spans="1:17" ht="14.5" x14ac:dyDescent="0.35">
      <c r="B31" s="95"/>
      <c r="C31" s="103" t="s">
        <v>287</v>
      </c>
      <c r="D31" s="104" t="s">
        <v>258</v>
      </c>
      <c r="E31" s="105">
        <v>1</v>
      </c>
      <c r="F31" s="106">
        <v>10</v>
      </c>
      <c r="G31" s="106">
        <v>400</v>
      </c>
      <c r="H31" s="106">
        <f t="shared" si="1"/>
        <v>4000</v>
      </c>
      <c r="I31" s="103"/>
      <c r="J31" s="103"/>
      <c r="K31" s="248" t="s">
        <v>349</v>
      </c>
      <c r="L31" s="254" t="s">
        <v>233</v>
      </c>
      <c r="M31" s="248"/>
      <c r="N31" s="249">
        <v>7</v>
      </c>
      <c r="O31" s="251">
        <v>80</v>
      </c>
      <c r="P31" s="252">
        <f t="shared" si="0"/>
        <v>560</v>
      </c>
      <c r="Q31" s="248"/>
    </row>
    <row r="32" spans="1:17" ht="14.5" x14ac:dyDescent="0.35">
      <c r="B32" s="95"/>
      <c r="C32" s="103" t="s">
        <v>377</v>
      </c>
      <c r="D32" s="104" t="s">
        <v>260</v>
      </c>
      <c r="E32" s="105">
        <v>1</v>
      </c>
      <c r="F32" s="106">
        <v>1</v>
      </c>
      <c r="G32" s="106">
        <v>20000</v>
      </c>
      <c r="H32" s="106">
        <f t="shared" si="1"/>
        <v>20000</v>
      </c>
      <c r="I32" s="103"/>
      <c r="J32" s="103"/>
      <c r="K32" s="248"/>
      <c r="L32" s="254"/>
      <c r="M32" s="248"/>
      <c r="N32" s="249"/>
      <c r="O32" s="251"/>
      <c r="P32" s="252"/>
      <c r="Q32" s="248"/>
    </row>
    <row r="33" spans="2:17" ht="14.5" x14ac:dyDescent="0.35">
      <c r="B33" s="95"/>
      <c r="C33" s="103"/>
      <c r="D33" s="104"/>
      <c r="E33" s="105"/>
      <c r="F33" s="47"/>
      <c r="G33" s="47"/>
      <c r="H33" s="127">
        <f>SUM(H26:H32)</f>
        <v>80412</v>
      </c>
      <c r="I33" s="103"/>
      <c r="J33" s="103"/>
      <c r="K33" s="248" t="s">
        <v>350</v>
      </c>
      <c r="L33" s="254" t="s">
        <v>233</v>
      </c>
      <c r="M33" s="248"/>
      <c r="N33" s="249">
        <v>7</v>
      </c>
      <c r="O33" s="251">
        <v>120</v>
      </c>
      <c r="P33" s="252">
        <f t="shared" si="0"/>
        <v>840</v>
      </c>
      <c r="Q33" s="248"/>
    </row>
    <row r="34" spans="2:17" ht="14.5" x14ac:dyDescent="0.35">
      <c r="B34" s="47"/>
      <c r="C34" s="96" t="s">
        <v>280</v>
      </c>
      <c r="D34" s="60"/>
      <c r="E34" s="47"/>
      <c r="F34" s="84"/>
      <c r="G34" s="47"/>
      <c r="H34" s="47"/>
      <c r="I34" s="47"/>
      <c r="J34" s="47"/>
      <c r="K34" s="248" t="s">
        <v>351</v>
      </c>
      <c r="L34" s="254" t="s">
        <v>233</v>
      </c>
      <c r="M34" s="248"/>
      <c r="N34" s="249">
        <v>7</v>
      </c>
      <c r="O34" s="251">
        <v>75</v>
      </c>
      <c r="P34" s="252">
        <f t="shared" si="0"/>
        <v>525</v>
      </c>
      <c r="Q34" s="248"/>
    </row>
    <row r="35" spans="2:17" ht="12" customHeight="1" x14ac:dyDescent="0.35">
      <c r="B35" s="95"/>
      <c r="C35" s="103" t="s">
        <v>391</v>
      </c>
      <c r="D35" s="104" t="s">
        <v>294</v>
      </c>
      <c r="E35" s="105">
        <v>4</v>
      </c>
      <c r="F35" s="106">
        <v>1</v>
      </c>
      <c r="G35" s="106">
        <v>1500</v>
      </c>
      <c r="H35" s="106">
        <f>+E35*F35*G35</f>
        <v>6000</v>
      </c>
      <c r="I35" s="47"/>
      <c r="J35" s="47"/>
      <c r="K35" s="248" t="s">
        <v>352</v>
      </c>
      <c r="L35" s="254" t="s">
        <v>233</v>
      </c>
      <c r="M35" s="248"/>
      <c r="N35" s="249">
        <v>5</v>
      </c>
      <c r="O35" s="251">
        <v>80</v>
      </c>
      <c r="P35" s="252">
        <f t="shared" si="0"/>
        <v>400</v>
      </c>
      <c r="Q35" s="248"/>
    </row>
    <row r="36" spans="2:17" ht="20" customHeight="1" x14ac:dyDescent="0.35">
      <c r="B36" s="95"/>
      <c r="C36" s="103" t="s">
        <v>392</v>
      </c>
      <c r="D36" s="104" t="s">
        <v>294</v>
      </c>
      <c r="E36" s="105">
        <v>4</v>
      </c>
      <c r="F36" s="106">
        <v>1</v>
      </c>
      <c r="G36" s="106">
        <v>1860</v>
      </c>
      <c r="H36" s="106">
        <f>+E36*F36*G36</f>
        <v>7440</v>
      </c>
      <c r="I36" s="103"/>
      <c r="J36" s="103"/>
      <c r="K36" s="248" t="s">
        <v>353</v>
      </c>
      <c r="L36" s="254" t="s">
        <v>354</v>
      </c>
      <c r="M36" s="248"/>
      <c r="N36" s="249">
        <v>450</v>
      </c>
      <c r="O36" s="251">
        <v>2</v>
      </c>
      <c r="P36" s="252">
        <f t="shared" si="0"/>
        <v>900</v>
      </c>
      <c r="Q36" s="248"/>
    </row>
    <row r="37" spans="2:17" ht="20" customHeight="1" x14ac:dyDescent="0.35">
      <c r="B37" s="95"/>
      <c r="C37" s="103" t="s">
        <v>393</v>
      </c>
      <c r="D37" s="104" t="s">
        <v>294</v>
      </c>
      <c r="E37" s="105">
        <v>12</v>
      </c>
      <c r="F37" s="106">
        <v>1</v>
      </c>
      <c r="G37" s="106">
        <v>1400</v>
      </c>
      <c r="H37" s="106">
        <f>+E37*F37*G37</f>
        <v>16800</v>
      </c>
      <c r="I37" s="103"/>
      <c r="J37" s="103"/>
      <c r="K37" s="248"/>
      <c r="L37" s="254"/>
      <c r="M37" s="248"/>
      <c r="N37" s="249"/>
      <c r="O37" s="251"/>
      <c r="P37" s="252"/>
      <c r="Q37" s="248"/>
    </row>
    <row r="38" spans="2:17" ht="14.5" x14ac:dyDescent="0.35">
      <c r="B38" s="47"/>
      <c r="C38" s="47"/>
      <c r="D38" s="60"/>
      <c r="E38" s="47"/>
      <c r="F38" s="47"/>
      <c r="G38" s="47"/>
      <c r="H38" s="127">
        <f>SUM(H35:H37)</f>
        <v>30240</v>
      </c>
      <c r="K38" s="248" t="s">
        <v>355</v>
      </c>
      <c r="L38" s="254" t="s">
        <v>233</v>
      </c>
      <c r="M38" s="248"/>
      <c r="N38" s="249">
        <v>1</v>
      </c>
      <c r="O38" s="251">
        <v>300</v>
      </c>
      <c r="P38" s="252">
        <f t="shared" si="0"/>
        <v>300</v>
      </c>
      <c r="Q38" s="248"/>
    </row>
    <row r="39" spans="2:17" ht="14.5" x14ac:dyDescent="0.35">
      <c r="B39" s="47"/>
      <c r="C39" s="96" t="s">
        <v>281</v>
      </c>
      <c r="D39" s="60"/>
      <c r="E39" s="47"/>
      <c r="F39" s="84"/>
      <c r="G39" s="47"/>
      <c r="H39" s="47"/>
      <c r="K39" s="248" t="s">
        <v>356</v>
      </c>
      <c r="L39" s="254" t="s">
        <v>233</v>
      </c>
      <c r="M39" s="248"/>
      <c r="N39" s="249">
        <v>20</v>
      </c>
      <c r="O39" s="251">
        <v>110</v>
      </c>
      <c r="P39" s="252">
        <f t="shared" ref="P39:P46" si="2">+N39*O39</f>
        <v>2200</v>
      </c>
      <c r="Q39" s="248"/>
    </row>
    <row r="40" spans="2:17" ht="11.4" customHeight="1" x14ac:dyDescent="0.35">
      <c r="B40" s="47"/>
      <c r="C40" s="103" t="s">
        <v>282</v>
      </c>
      <c r="D40" s="104" t="s">
        <v>294</v>
      </c>
      <c r="E40" s="105">
        <v>1</v>
      </c>
      <c r="F40" s="106">
        <v>1</v>
      </c>
      <c r="G40" s="106">
        <v>2600</v>
      </c>
      <c r="H40" s="106">
        <f>G40*F40*E40</f>
        <v>2600</v>
      </c>
      <c r="K40" s="248" t="s">
        <v>357</v>
      </c>
      <c r="L40" s="254" t="s">
        <v>358</v>
      </c>
      <c r="M40" s="248"/>
      <c r="N40" s="249">
        <v>1</v>
      </c>
      <c r="O40" s="251">
        <v>1000</v>
      </c>
      <c r="P40" s="255">
        <f t="shared" si="2"/>
        <v>1000</v>
      </c>
      <c r="Q40" s="248"/>
    </row>
    <row r="41" spans="2:17" ht="11.4" customHeight="1" x14ac:dyDescent="0.35">
      <c r="B41" s="47"/>
      <c r="C41" s="103" t="s">
        <v>334</v>
      </c>
      <c r="D41" s="104" t="s">
        <v>294</v>
      </c>
      <c r="E41" s="105">
        <v>1</v>
      </c>
      <c r="F41" s="106">
        <v>1</v>
      </c>
      <c r="G41" s="106">
        <v>1000</v>
      </c>
      <c r="H41" s="106">
        <f t="shared" ref="H41:H44" si="3">G41*F41*E41</f>
        <v>1000</v>
      </c>
      <c r="K41" s="248" t="s">
        <v>359</v>
      </c>
      <c r="L41" s="254" t="s">
        <v>358</v>
      </c>
      <c r="M41" s="248"/>
      <c r="N41" s="249">
        <v>30</v>
      </c>
      <c r="O41" s="251">
        <v>22</v>
      </c>
      <c r="P41" s="255">
        <f t="shared" si="2"/>
        <v>660</v>
      </c>
      <c r="Q41" s="248"/>
    </row>
    <row r="42" spans="2:17" ht="12" customHeight="1" x14ac:dyDescent="0.35">
      <c r="B42" s="47"/>
      <c r="C42" s="103" t="s">
        <v>283</v>
      </c>
      <c r="D42" s="104" t="s">
        <v>294</v>
      </c>
      <c r="E42" s="105">
        <v>3</v>
      </c>
      <c r="F42" s="106">
        <v>1</v>
      </c>
      <c r="G42" s="106">
        <v>700</v>
      </c>
      <c r="H42" s="106">
        <f t="shared" si="3"/>
        <v>2100</v>
      </c>
      <c r="K42" s="248" t="s">
        <v>360</v>
      </c>
      <c r="L42" s="254" t="s">
        <v>233</v>
      </c>
      <c r="M42" s="248"/>
      <c r="N42" s="249">
        <v>5</v>
      </c>
      <c r="O42" s="251">
        <v>75</v>
      </c>
      <c r="P42" s="252">
        <f t="shared" si="2"/>
        <v>375</v>
      </c>
      <c r="Q42" s="248"/>
    </row>
    <row r="43" spans="2:17" ht="12" customHeight="1" x14ac:dyDescent="0.35">
      <c r="B43" s="47"/>
      <c r="C43" s="103" t="s">
        <v>333</v>
      </c>
      <c r="D43" s="104" t="s">
        <v>294</v>
      </c>
      <c r="E43" s="105">
        <v>1</v>
      </c>
      <c r="F43" s="106">
        <v>1</v>
      </c>
      <c r="G43" s="106">
        <v>1300</v>
      </c>
      <c r="H43" s="106">
        <f t="shared" si="3"/>
        <v>1300</v>
      </c>
      <c r="K43" s="248" t="s">
        <v>361</v>
      </c>
      <c r="L43" s="254" t="s">
        <v>233</v>
      </c>
      <c r="M43" s="248"/>
      <c r="N43" s="249">
        <v>5</v>
      </c>
      <c r="O43" s="251">
        <v>30</v>
      </c>
      <c r="P43" s="255">
        <f t="shared" si="2"/>
        <v>150</v>
      </c>
      <c r="Q43" s="248"/>
    </row>
    <row r="44" spans="2:17" ht="12" customHeight="1" x14ac:dyDescent="0.35">
      <c r="B44" s="47"/>
      <c r="C44" s="103" t="s">
        <v>376</v>
      </c>
      <c r="D44" s="104" t="s">
        <v>294</v>
      </c>
      <c r="E44" s="105">
        <v>1</v>
      </c>
      <c r="F44" s="106">
        <v>1</v>
      </c>
      <c r="G44" s="106">
        <v>2000</v>
      </c>
      <c r="H44" s="106">
        <f t="shared" si="3"/>
        <v>2000</v>
      </c>
      <c r="K44" s="248"/>
      <c r="L44" s="254"/>
      <c r="M44" s="248"/>
      <c r="N44" s="249"/>
      <c r="O44" s="251"/>
      <c r="P44" s="255"/>
      <c r="Q44" s="248"/>
    </row>
    <row r="45" spans="2:17" ht="14.5" x14ac:dyDescent="0.35">
      <c r="B45" s="47"/>
      <c r="C45" s="47"/>
      <c r="D45" s="60"/>
      <c r="E45" s="47"/>
      <c r="F45" s="47"/>
      <c r="G45" s="47"/>
      <c r="H45" s="127">
        <f>SUM(H40:H44)</f>
        <v>9000</v>
      </c>
      <c r="K45" s="248" t="s">
        <v>362</v>
      </c>
      <c r="L45" s="254" t="s">
        <v>68</v>
      </c>
      <c r="M45" s="248"/>
      <c r="N45" s="249">
        <v>50</v>
      </c>
      <c r="O45" s="251">
        <v>3</v>
      </c>
      <c r="P45" s="255">
        <f t="shared" si="2"/>
        <v>150</v>
      </c>
      <c r="Q45" s="248"/>
    </row>
    <row r="46" spans="2:17" ht="14.5" x14ac:dyDescent="0.35">
      <c r="B46" s="47"/>
      <c r="C46" s="96" t="s">
        <v>296</v>
      </c>
      <c r="D46" s="60"/>
      <c r="E46" s="47"/>
      <c r="F46" s="47"/>
      <c r="G46" s="47"/>
      <c r="H46" s="127"/>
      <c r="K46" s="248" t="s">
        <v>363</v>
      </c>
      <c r="L46" s="254" t="s">
        <v>233</v>
      </c>
      <c r="M46" s="248"/>
      <c r="N46" s="249">
        <v>5</v>
      </c>
      <c r="O46" s="251">
        <v>85</v>
      </c>
      <c r="P46" s="255">
        <f t="shared" si="2"/>
        <v>425</v>
      </c>
      <c r="Q46" s="248"/>
    </row>
    <row r="47" spans="2:17" ht="14.5" x14ac:dyDescent="0.35">
      <c r="B47" s="47"/>
      <c r="C47" s="103" t="s">
        <v>284</v>
      </c>
      <c r="D47" s="104" t="s">
        <v>294</v>
      </c>
      <c r="E47" s="105">
        <v>1</v>
      </c>
      <c r="F47" s="106">
        <v>0.5</v>
      </c>
      <c r="G47" s="106">
        <f>+Sheet1!L12</f>
        <v>4889.0000000000009</v>
      </c>
      <c r="H47" s="106">
        <f>G47*F47*E47</f>
        <v>2444.5000000000005</v>
      </c>
      <c r="K47" s="248"/>
      <c r="L47" s="254"/>
      <c r="M47" s="248"/>
      <c r="N47" s="249"/>
      <c r="O47" s="251"/>
      <c r="P47" s="255"/>
      <c r="Q47" s="248"/>
    </row>
    <row r="48" spans="2:17" ht="14.5" x14ac:dyDescent="0.25">
      <c r="B48" s="47"/>
      <c r="C48" s="103" t="s">
        <v>285</v>
      </c>
      <c r="D48" s="104" t="s">
        <v>294</v>
      </c>
      <c r="E48" s="105">
        <v>1</v>
      </c>
      <c r="F48" s="106">
        <v>0.5</v>
      </c>
      <c r="G48" s="106">
        <f>+Sheet1!M12</f>
        <v>4889.0000000000009</v>
      </c>
      <c r="H48" s="106">
        <f>G48*F48*E48</f>
        <v>2444.5000000000005</v>
      </c>
      <c r="P48" s="258">
        <f>SUM(P26:P47)</f>
        <v>11062</v>
      </c>
    </row>
    <row r="49" spans="2:11" ht="14.5" x14ac:dyDescent="0.25">
      <c r="B49" s="47"/>
      <c r="C49" s="103" t="s">
        <v>297</v>
      </c>
      <c r="D49" s="104" t="s">
        <v>260</v>
      </c>
      <c r="E49" s="105">
        <v>1</v>
      </c>
      <c r="F49" s="106">
        <v>1</v>
      </c>
      <c r="G49" s="106">
        <v>3000</v>
      </c>
      <c r="H49" s="106">
        <f t="shared" ref="H49:H54" si="4">G49*F49*E49</f>
        <v>3000</v>
      </c>
    </row>
    <row r="50" spans="2:11" ht="14.5" x14ac:dyDescent="0.25">
      <c r="B50" s="47"/>
      <c r="C50" s="103" t="s">
        <v>344</v>
      </c>
      <c r="D50" s="104" t="s">
        <v>338</v>
      </c>
      <c r="E50" s="105">
        <v>1</v>
      </c>
      <c r="F50" s="106">
        <v>1</v>
      </c>
      <c r="G50" s="106">
        <v>1000</v>
      </c>
      <c r="H50" s="106">
        <f t="shared" si="4"/>
        <v>1000</v>
      </c>
      <c r="K50" s="330" t="s">
        <v>403</v>
      </c>
    </row>
    <row r="51" spans="2:11" ht="14.5" x14ac:dyDescent="0.25">
      <c r="B51" s="47"/>
      <c r="C51" s="103" t="s">
        <v>370</v>
      </c>
      <c r="D51" s="104" t="s">
        <v>372</v>
      </c>
      <c r="E51" s="105">
        <v>1</v>
      </c>
      <c r="F51" s="106">
        <v>16</v>
      </c>
      <c r="G51" s="106">
        <v>390</v>
      </c>
      <c r="H51" s="106">
        <f t="shared" si="4"/>
        <v>6240</v>
      </c>
      <c r="K51" s="48" t="s">
        <v>404</v>
      </c>
    </row>
    <row r="52" spans="2:11" ht="14.5" x14ac:dyDescent="0.25">
      <c r="B52" s="47"/>
      <c r="C52" s="103" t="s">
        <v>371</v>
      </c>
      <c r="D52" s="104" t="s">
        <v>372</v>
      </c>
      <c r="E52" s="105">
        <v>1</v>
      </c>
      <c r="F52" s="106">
        <v>16</v>
      </c>
      <c r="G52" s="106">
        <v>400</v>
      </c>
      <c r="H52" s="106">
        <f t="shared" si="4"/>
        <v>6400</v>
      </c>
    </row>
    <row r="53" spans="2:11" ht="14.5" x14ac:dyDescent="0.25">
      <c r="B53" s="47"/>
      <c r="C53" s="103" t="s">
        <v>373</v>
      </c>
      <c r="D53" s="104" t="s">
        <v>374</v>
      </c>
      <c r="E53" s="105">
        <v>1</v>
      </c>
      <c r="F53" s="106">
        <v>1</v>
      </c>
      <c r="G53" s="106">
        <v>5000</v>
      </c>
      <c r="H53" s="106">
        <f t="shared" si="4"/>
        <v>5000</v>
      </c>
      <c r="K53" s="330">
        <f>130*8</f>
        <v>1040</v>
      </c>
    </row>
    <row r="54" spans="2:11" ht="14.5" x14ac:dyDescent="0.25">
      <c r="B54" s="47"/>
      <c r="C54" s="103" t="s">
        <v>375</v>
      </c>
      <c r="D54" s="104" t="s">
        <v>338</v>
      </c>
      <c r="E54" s="105">
        <v>1</v>
      </c>
      <c r="F54" s="106">
        <v>1</v>
      </c>
      <c r="G54" s="106">
        <v>1500</v>
      </c>
      <c r="H54" s="106">
        <f t="shared" si="4"/>
        <v>1500</v>
      </c>
      <c r="K54" s="330">
        <f>20000/1040</f>
        <v>19.23076923076923</v>
      </c>
    </row>
    <row r="55" spans="2:11" ht="14.5" x14ac:dyDescent="0.25">
      <c r="B55" s="47"/>
      <c r="C55" s="103"/>
      <c r="D55" s="104"/>
      <c r="E55" s="105"/>
      <c r="F55" s="106"/>
      <c r="G55" s="106"/>
      <c r="H55" s="106"/>
    </row>
    <row r="56" spans="2:11" ht="14.5" x14ac:dyDescent="0.25">
      <c r="B56" s="47"/>
      <c r="C56" s="47"/>
      <c r="D56" s="60"/>
      <c r="E56" s="47"/>
      <c r="F56" s="47"/>
      <c r="G56" s="47"/>
      <c r="H56" s="127">
        <f>SUM(H47:H55)</f>
        <v>28029</v>
      </c>
    </row>
    <row r="57" spans="2:11" x14ac:dyDescent="0.25">
      <c r="B57" s="195"/>
      <c r="C57" s="196" t="s">
        <v>266</v>
      </c>
      <c r="D57" s="197"/>
      <c r="E57" s="198"/>
      <c r="F57" s="198"/>
      <c r="G57" s="199"/>
      <c r="H57" s="200">
        <f>+H56+H45+H38+H33+H24</f>
        <v>200586.30000000002</v>
      </c>
    </row>
    <row r="58" spans="2:11" ht="14.5" x14ac:dyDescent="0.25">
      <c r="B58" s="47"/>
      <c r="C58" s="47"/>
      <c r="D58" s="60"/>
      <c r="E58" s="47"/>
      <c r="F58" s="47"/>
      <c r="G58" s="47"/>
      <c r="H58" s="128"/>
    </row>
    <row r="60" spans="2:11" ht="16.25" customHeight="1" x14ac:dyDescent="0.25">
      <c r="B60" s="129" t="s">
        <v>264</v>
      </c>
      <c r="C60" s="130"/>
      <c r="D60" s="131"/>
      <c r="E60" s="130"/>
      <c r="F60" s="130"/>
      <c r="G60" s="132"/>
    </row>
    <row r="61" spans="2:11" ht="16.25" customHeight="1" x14ac:dyDescent="0.25">
      <c r="B61" s="133" t="s">
        <v>267</v>
      </c>
      <c r="C61" s="85"/>
      <c r="D61" s="86"/>
      <c r="E61" s="85"/>
      <c r="F61" s="85"/>
      <c r="G61" s="134"/>
    </row>
    <row r="62" spans="2:11" ht="16.25" customHeight="1" x14ac:dyDescent="0.25">
      <c r="B62" s="133"/>
      <c r="C62" s="85"/>
      <c r="D62" s="86"/>
      <c r="E62" s="85"/>
      <c r="F62" s="85"/>
      <c r="G62" s="134"/>
    </row>
    <row r="63" spans="2:11" ht="14.5" x14ac:dyDescent="0.25">
      <c r="B63" s="135" t="s">
        <v>259</v>
      </c>
      <c r="C63" s="136"/>
      <c r="D63" s="137"/>
      <c r="E63" s="138"/>
      <c r="F63" s="85" t="s">
        <v>226</v>
      </c>
      <c r="G63" s="134" t="s">
        <v>228</v>
      </c>
    </row>
    <row r="64" spans="2:11" x14ac:dyDescent="0.25">
      <c r="B64" s="276" t="s">
        <v>275</v>
      </c>
      <c r="C64" s="277"/>
      <c r="D64" s="86"/>
      <c r="E64" s="85"/>
      <c r="F64" s="139" t="s">
        <v>233</v>
      </c>
      <c r="G64" s="140">
        <v>3299</v>
      </c>
      <c r="H64" s="106"/>
    </row>
    <row r="65" spans="2:8" x14ac:dyDescent="0.25">
      <c r="B65" s="276" t="s">
        <v>276</v>
      </c>
      <c r="C65" s="277"/>
      <c r="D65" s="86"/>
      <c r="E65" s="85"/>
      <c r="F65" s="139" t="s">
        <v>233</v>
      </c>
      <c r="G65" s="140">
        <v>1656</v>
      </c>
      <c r="H65" s="106"/>
    </row>
    <row r="66" spans="2:8" ht="10.25" customHeight="1" x14ac:dyDescent="0.25">
      <c r="B66" s="276" t="s">
        <v>277</v>
      </c>
      <c r="C66" s="277"/>
      <c r="D66" s="86"/>
      <c r="E66" s="85"/>
      <c r="F66" s="139" t="s">
        <v>233</v>
      </c>
      <c r="G66" s="140">
        <v>1832</v>
      </c>
      <c r="H66" s="106"/>
    </row>
    <row r="67" spans="2:8" x14ac:dyDescent="0.25">
      <c r="B67" s="278" t="s">
        <v>312</v>
      </c>
      <c r="C67" s="279"/>
      <c r="D67" s="141"/>
      <c r="E67" s="142"/>
      <c r="F67" s="143" t="s">
        <v>233</v>
      </c>
      <c r="G67" s="144">
        <v>508</v>
      </c>
      <c r="H67" s="106"/>
    </row>
    <row r="68" spans="2:8" x14ac:dyDescent="0.25">
      <c r="B68" s="85"/>
      <c r="C68" s="85"/>
      <c r="D68" s="86"/>
      <c r="E68" s="85"/>
      <c r="F68" s="85"/>
      <c r="G68" s="85"/>
    </row>
    <row r="71" spans="2:8" x14ac:dyDescent="0.25">
      <c r="G71" s="194"/>
    </row>
  </sheetData>
  <mergeCells count="17">
    <mergeCell ref="K24:Q24"/>
    <mergeCell ref="B64:C64"/>
    <mergeCell ref="B65:C65"/>
    <mergeCell ref="B67:C67"/>
    <mergeCell ref="G16:H16"/>
    <mergeCell ref="B66:C6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rowBreaks count="1" manualBreakCount="1">
    <brk id="55" max="16383" man="1"/>
  </rowBreaks>
  <colBreaks count="1" manualBreakCount="1">
    <brk id="10" max="1048575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56A82-D475-4A80-B4A5-3EE4C5A00F9D}">
  <dimension ref="A1:P64"/>
  <sheetViews>
    <sheetView showGridLines="0" view="pageBreakPreview" topLeftCell="A13" zoomScale="85" zoomScaleNormal="100" zoomScaleSheetLayoutView="85" workbookViewId="0">
      <selection activeCell="H51" sqref="H51"/>
    </sheetView>
  </sheetViews>
  <sheetFormatPr defaultColWidth="15.08984375" defaultRowHeight="10.5" x14ac:dyDescent="0.25"/>
  <cols>
    <col min="1" max="1" width="13.54296875" style="50" customWidth="1"/>
    <col min="2" max="2" width="10.08984375" style="50" customWidth="1"/>
    <col min="3" max="3" width="54" style="50" customWidth="1"/>
    <col min="4" max="4" width="7.453125" style="71" customWidth="1"/>
    <col min="5" max="6" width="7.453125" style="50" customWidth="1"/>
    <col min="7" max="7" width="11.453125" style="50" customWidth="1"/>
    <col min="8" max="8" width="13.08984375" style="50" customWidth="1"/>
    <col min="9" max="9" width="4" style="50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282"/>
      <c r="B2" s="283" t="s">
        <v>213</v>
      </c>
      <c r="C2" s="284"/>
      <c r="D2" s="284"/>
      <c r="E2" s="284"/>
      <c r="F2" s="284"/>
      <c r="G2" s="284"/>
      <c r="H2" s="287" t="s">
        <v>214</v>
      </c>
      <c r="I2" s="287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82"/>
      <c r="B3" s="285"/>
      <c r="C3" s="286"/>
      <c r="D3" s="286"/>
      <c r="E3" s="286"/>
      <c r="F3" s="286"/>
      <c r="G3" s="286"/>
      <c r="H3" s="287" t="s">
        <v>215</v>
      </c>
      <c r="I3" s="287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82"/>
      <c r="B4" s="288" t="s">
        <v>216</v>
      </c>
      <c r="C4" s="289"/>
      <c r="D4" s="289"/>
      <c r="E4" s="289"/>
      <c r="F4" s="289"/>
      <c r="G4" s="289"/>
      <c r="H4" s="287" t="s">
        <v>217</v>
      </c>
      <c r="I4" s="287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90"/>
      <c r="B5" s="290"/>
      <c r="C5" s="290"/>
      <c r="D5" s="290"/>
      <c r="E5" s="290"/>
      <c r="F5" s="290"/>
      <c r="G5" s="290"/>
      <c r="H5" s="290"/>
      <c r="I5" s="290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61" t="s">
        <v>218</v>
      </c>
      <c r="B6" s="62"/>
      <c r="C6" s="54" t="s">
        <v>242</v>
      </c>
      <c r="D6" s="63"/>
      <c r="E6" s="63"/>
      <c r="F6" s="64"/>
      <c r="G6" s="64"/>
      <c r="H6" s="64"/>
      <c r="I6" s="64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61" t="s">
        <v>219</v>
      </c>
      <c r="B7" s="62"/>
      <c r="C7" s="54" t="s">
        <v>243</v>
      </c>
      <c r="D7" s="63"/>
      <c r="E7" s="63"/>
      <c r="F7" s="64"/>
      <c r="G7" s="64"/>
      <c r="H7" s="64"/>
      <c r="I7" s="64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5">
      <c r="A8" s="3" t="s">
        <v>220</v>
      </c>
      <c r="B8" s="62"/>
      <c r="C8" s="54"/>
      <c r="D8" s="63"/>
      <c r="E8" s="63"/>
      <c r="F8" s="64"/>
      <c r="G8" s="64"/>
      <c r="H8" s="64"/>
      <c r="I8" s="64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61" t="s">
        <v>221</v>
      </c>
      <c r="B9" s="261"/>
      <c r="C9" s="291"/>
      <c r="D9" s="291"/>
      <c r="E9" s="291"/>
      <c r="F9" s="64"/>
      <c r="G9" s="64"/>
      <c r="H9" s="64"/>
      <c r="I9" s="64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61"/>
      <c r="B10" s="261"/>
      <c r="C10" s="291"/>
      <c r="D10" s="291"/>
      <c r="E10" s="291"/>
      <c r="F10" s="65"/>
      <c r="G10" s="65"/>
      <c r="H10" s="65"/>
      <c r="I10" s="65"/>
    </row>
    <row r="11" spans="1:16" s="43" customFormat="1" ht="15" customHeight="1" x14ac:dyDescent="0.35">
      <c r="A11" s="61" t="s">
        <v>222</v>
      </c>
      <c r="B11" s="62"/>
      <c r="C11" s="66"/>
      <c r="D11" s="63"/>
      <c r="E11" s="67"/>
      <c r="F11" s="68"/>
      <c r="G11" s="69"/>
      <c r="H11" s="68"/>
      <c r="I11" s="67"/>
    </row>
    <row r="12" spans="1:16" s="44" customFormat="1" ht="13" x14ac:dyDescent="0.35">
      <c r="D12" s="59"/>
    </row>
    <row r="13" spans="1:16" customFormat="1" ht="52.65" customHeight="1" x14ac:dyDescent="0.4">
      <c r="A13" s="263" t="s">
        <v>252</v>
      </c>
      <c r="B13" s="264"/>
      <c r="C13" s="264"/>
      <c r="D13" s="264"/>
      <c r="E13" s="264"/>
      <c r="F13" s="264"/>
      <c r="G13" s="264"/>
      <c r="H13" s="264"/>
      <c r="I13" s="265"/>
      <c r="J13" s="321"/>
      <c r="K13" s="321"/>
      <c r="L13" s="321"/>
      <c r="M13" s="321"/>
      <c r="N13" s="317"/>
    </row>
    <row r="14" spans="1:16" ht="19" x14ac:dyDescent="0.4">
      <c r="A14" s="70"/>
      <c r="B14" s="70"/>
      <c r="C14" s="70"/>
      <c r="E14" s="70"/>
      <c r="F14" s="70"/>
      <c r="G14" s="70"/>
      <c r="J14" s="322"/>
      <c r="K14" s="322"/>
      <c r="L14" s="322"/>
      <c r="M14" s="322"/>
      <c r="N14" s="318"/>
    </row>
    <row r="15" spans="1:16" s="49" customFormat="1" ht="13.4" customHeight="1" x14ac:dyDescent="0.35">
      <c r="A15" s="67" t="s">
        <v>223</v>
      </c>
      <c r="B15" s="292" t="s">
        <v>257</v>
      </c>
      <c r="C15" s="292"/>
      <c r="D15" s="182" t="s">
        <v>251</v>
      </c>
      <c r="E15" s="183"/>
      <c r="F15" s="184"/>
      <c r="G15" s="183"/>
      <c r="H15" s="183"/>
      <c r="I15" s="72"/>
      <c r="J15" s="323"/>
      <c r="K15" s="323"/>
      <c r="L15" s="323"/>
      <c r="M15" s="323"/>
      <c r="N15" s="319"/>
    </row>
    <row r="16" spans="1:16" s="49" customFormat="1" ht="19" x14ac:dyDescent="0.35">
      <c r="A16" s="185"/>
      <c r="B16" s="186"/>
      <c r="C16" s="187"/>
      <c r="D16" s="188"/>
      <c r="E16" s="187"/>
      <c r="F16" s="189"/>
      <c r="G16" s="281"/>
      <c r="H16" s="281"/>
      <c r="I16" s="75"/>
      <c r="J16" s="324"/>
      <c r="K16" s="325" t="s">
        <v>394</v>
      </c>
      <c r="L16" s="325"/>
      <c r="M16" s="325"/>
      <c r="N16" s="46"/>
    </row>
    <row r="17" spans="1:14" s="49" customFormat="1" ht="19" x14ac:dyDescent="0.35">
      <c r="A17" s="112"/>
      <c r="B17" s="118"/>
      <c r="C17" s="190"/>
      <c r="D17" s="120"/>
      <c r="E17" s="118"/>
      <c r="F17" s="118"/>
      <c r="G17" s="118"/>
      <c r="H17" s="118"/>
      <c r="I17" s="47"/>
      <c r="J17" s="326"/>
      <c r="K17" s="326"/>
      <c r="L17" s="326"/>
      <c r="M17" s="326"/>
      <c r="N17" s="320"/>
    </row>
    <row r="18" spans="1:14" s="49" customFormat="1" ht="19" x14ac:dyDescent="0.35">
      <c r="A18" s="184"/>
      <c r="B18" s="74" t="s">
        <v>224</v>
      </c>
      <c r="C18" s="74" t="s">
        <v>225</v>
      </c>
      <c r="D18" s="205" t="s">
        <v>226</v>
      </c>
      <c r="E18" s="206" t="s">
        <v>227</v>
      </c>
      <c r="F18" s="206" t="s">
        <v>228</v>
      </c>
      <c r="G18" s="206" t="s">
        <v>279</v>
      </c>
      <c r="H18" s="206" t="s">
        <v>278</v>
      </c>
      <c r="I18" s="74"/>
      <c r="J18" s="324"/>
      <c r="K18" s="327" t="s">
        <v>395</v>
      </c>
      <c r="L18" s="324"/>
      <c r="M18" s="324"/>
      <c r="N18" s="46"/>
    </row>
    <row r="19" spans="1:14" s="50" customFormat="1" ht="19" x14ac:dyDescent="0.4">
      <c r="A19" s="191"/>
      <c r="B19" s="95"/>
      <c r="C19" s="74" t="s">
        <v>229</v>
      </c>
      <c r="D19" s="104"/>
      <c r="E19" s="95"/>
      <c r="F19" s="95"/>
      <c r="G19" s="95"/>
      <c r="H19" s="95"/>
      <c r="I19" s="74"/>
      <c r="J19" s="328"/>
      <c r="K19" s="328"/>
      <c r="L19" s="328"/>
      <c r="M19" s="328"/>
      <c r="N19" s="318"/>
    </row>
    <row r="20" spans="1:14" s="50" customFormat="1" ht="19" x14ac:dyDescent="0.4">
      <c r="A20" s="191"/>
      <c r="B20" s="95"/>
      <c r="C20" s="103" t="s">
        <v>253</v>
      </c>
      <c r="D20" s="104" t="s">
        <v>294</v>
      </c>
      <c r="E20" s="105">
        <v>1</v>
      </c>
      <c r="F20" s="201">
        <v>2</v>
      </c>
      <c r="G20" s="106">
        <f>+Sheet1!G12</f>
        <v>8660.9833333333354</v>
      </c>
      <c r="H20" s="106">
        <f>G20*F20*E20</f>
        <v>17321.966666666671</v>
      </c>
      <c r="I20" s="74"/>
      <c r="J20" s="328"/>
      <c r="K20" s="328">
        <f>4406/4</f>
        <v>1101.5</v>
      </c>
      <c r="L20" s="328" t="s">
        <v>396</v>
      </c>
      <c r="M20" s="328"/>
      <c r="N20" s="318"/>
    </row>
    <row r="21" spans="1:14" s="50" customFormat="1" ht="10.4" customHeight="1" x14ac:dyDescent="0.4">
      <c r="A21" s="191"/>
      <c r="B21" s="185"/>
      <c r="C21" s="78" t="s">
        <v>256</v>
      </c>
      <c r="D21" s="202" t="s">
        <v>294</v>
      </c>
      <c r="E21" s="201">
        <v>1</v>
      </c>
      <c r="F21" s="201">
        <v>2</v>
      </c>
      <c r="G21" s="79">
        <f>+Sheet1!I12</f>
        <v>5693.3333333333339</v>
      </c>
      <c r="H21" s="79">
        <f>E21*F21*G21</f>
        <v>11386.666666666668</v>
      </c>
      <c r="I21" s="78"/>
      <c r="J21" s="328"/>
      <c r="K21" s="328"/>
      <c r="L21" s="328"/>
      <c r="M21" s="328"/>
      <c r="N21" s="318"/>
    </row>
    <row r="22" spans="1:14" ht="13.25" customHeight="1" x14ac:dyDescent="0.4">
      <c r="A22" s="191"/>
      <c r="B22" s="185"/>
      <c r="C22" s="78" t="s">
        <v>255</v>
      </c>
      <c r="D22" s="202" t="s">
        <v>294</v>
      </c>
      <c r="E22" s="201">
        <v>3</v>
      </c>
      <c r="F22" s="201">
        <v>2</v>
      </c>
      <c r="G22" s="79">
        <f>+Sheet1!J12</f>
        <v>2989.0000000000009</v>
      </c>
      <c r="H22" s="79">
        <f>G22*F22*E22</f>
        <v>17934.000000000007</v>
      </c>
      <c r="I22" s="78"/>
      <c r="J22" s="322"/>
      <c r="K22" s="322"/>
      <c r="L22" s="322"/>
      <c r="M22" s="322"/>
      <c r="N22" s="318"/>
    </row>
    <row r="23" spans="1:14" ht="19" x14ac:dyDescent="0.4">
      <c r="A23" s="191"/>
      <c r="B23" s="112"/>
      <c r="C23" s="95"/>
      <c r="D23" s="104"/>
      <c r="E23" s="95"/>
      <c r="F23" s="95"/>
      <c r="G23" s="95"/>
      <c r="H23" s="80">
        <f>SUM(H20:H22)</f>
        <v>46642.633333333346</v>
      </c>
      <c r="I23" s="47"/>
      <c r="J23" s="322"/>
      <c r="K23" s="322"/>
      <c r="L23" s="322"/>
      <c r="M23" s="322"/>
      <c r="N23" s="318"/>
    </row>
    <row r="24" spans="1:14" ht="19" x14ac:dyDescent="0.4">
      <c r="A24" s="191"/>
      <c r="B24" s="112"/>
      <c r="C24" s="207" t="s">
        <v>289</v>
      </c>
      <c r="I24" s="47"/>
      <c r="J24" s="322"/>
      <c r="K24" s="322" t="s">
        <v>398</v>
      </c>
      <c r="L24" s="322"/>
      <c r="M24" s="322"/>
      <c r="N24" s="318"/>
    </row>
    <row r="25" spans="1:14" ht="19" x14ac:dyDescent="0.4">
      <c r="A25" s="191"/>
      <c r="B25" s="112"/>
      <c r="C25" s="50" t="s">
        <v>397</v>
      </c>
      <c r="D25" s="208" t="s">
        <v>260</v>
      </c>
      <c r="E25" s="209">
        <v>1</v>
      </c>
      <c r="F25" s="210">
        <v>4</v>
      </c>
      <c r="G25" s="210">
        <v>15000</v>
      </c>
      <c r="H25" s="210">
        <f t="shared" ref="H25:H30" si="0">G25*F25*E25</f>
        <v>60000</v>
      </c>
      <c r="I25" s="47"/>
      <c r="J25" s="322"/>
      <c r="K25" s="322"/>
      <c r="L25" s="322"/>
      <c r="M25" s="322"/>
      <c r="N25" s="318"/>
    </row>
    <row r="26" spans="1:14" ht="19" x14ac:dyDescent="0.4">
      <c r="A26" s="191"/>
      <c r="B26" s="112"/>
      <c r="C26" s="50" t="s">
        <v>290</v>
      </c>
      <c r="D26" s="208" t="s">
        <v>260</v>
      </c>
      <c r="E26" s="209">
        <v>1</v>
      </c>
      <c r="F26" s="210">
        <v>1</v>
      </c>
      <c r="G26" s="210">
        <v>9000</v>
      </c>
      <c r="H26" s="210">
        <f t="shared" si="0"/>
        <v>9000</v>
      </c>
      <c r="I26" s="47"/>
      <c r="J26" s="322"/>
      <c r="K26" s="328">
        <f>0.2*0.2</f>
        <v>4.0000000000000008E-2</v>
      </c>
      <c r="L26" s="322" t="s">
        <v>405</v>
      </c>
      <c r="M26" s="322"/>
      <c r="N26" s="318"/>
    </row>
    <row r="27" spans="1:14" ht="19" x14ac:dyDescent="0.4">
      <c r="A27" s="191"/>
      <c r="B27" s="112"/>
      <c r="C27" s="50" t="s">
        <v>291</v>
      </c>
      <c r="D27" s="208" t="s">
        <v>260</v>
      </c>
      <c r="E27" s="209">
        <v>1</v>
      </c>
      <c r="F27" s="210">
        <v>1</v>
      </c>
      <c r="G27" s="210">
        <v>10000</v>
      </c>
      <c r="H27" s="210">
        <f t="shared" si="0"/>
        <v>10000</v>
      </c>
      <c r="I27" s="47"/>
      <c r="J27" s="322"/>
      <c r="K27" s="322"/>
      <c r="L27" s="322"/>
      <c r="M27" s="322"/>
      <c r="N27" s="318"/>
    </row>
    <row r="28" spans="1:14" ht="19" x14ac:dyDescent="0.4">
      <c r="A28" s="191"/>
      <c r="B28" s="112"/>
      <c r="C28" s="50" t="s">
        <v>292</v>
      </c>
      <c r="D28" s="208" t="s">
        <v>260</v>
      </c>
      <c r="E28" s="209">
        <v>1</v>
      </c>
      <c r="F28" s="210">
        <v>1</v>
      </c>
      <c r="G28" s="210">
        <v>2500</v>
      </c>
      <c r="H28" s="210">
        <f t="shared" si="0"/>
        <v>2500</v>
      </c>
      <c r="I28" s="47"/>
      <c r="J28" s="322"/>
      <c r="K28" s="328">
        <f>+K20*K26</f>
        <v>44.060000000000009</v>
      </c>
      <c r="L28" s="322" t="s">
        <v>12</v>
      </c>
      <c r="M28" s="322"/>
      <c r="N28" s="318"/>
    </row>
    <row r="29" spans="1:14" ht="19" x14ac:dyDescent="0.4">
      <c r="A29" s="191"/>
      <c r="B29" s="112"/>
      <c r="C29" s="50" t="s">
        <v>293</v>
      </c>
      <c r="D29" s="208" t="s">
        <v>294</v>
      </c>
      <c r="E29" s="209">
        <v>2.5</v>
      </c>
      <c r="F29" s="210">
        <v>2</v>
      </c>
      <c r="G29" s="210">
        <v>1500</v>
      </c>
      <c r="H29" s="210">
        <f t="shared" si="0"/>
        <v>7500</v>
      </c>
      <c r="I29" s="47"/>
      <c r="J29" s="322"/>
      <c r="K29" s="322"/>
      <c r="L29" s="322"/>
      <c r="M29" s="322"/>
      <c r="N29" s="318"/>
    </row>
    <row r="30" spans="1:14" ht="19" x14ac:dyDescent="0.4">
      <c r="A30" s="191"/>
      <c r="B30" s="112"/>
      <c r="C30" s="50" t="s">
        <v>342</v>
      </c>
      <c r="D30" s="208" t="s">
        <v>294</v>
      </c>
      <c r="E30" s="209">
        <v>1</v>
      </c>
      <c r="F30" s="210">
        <v>2</v>
      </c>
      <c r="G30" s="210">
        <v>14000</v>
      </c>
      <c r="H30" s="210">
        <f t="shared" si="0"/>
        <v>28000</v>
      </c>
      <c r="I30" s="47"/>
      <c r="J30" s="322"/>
      <c r="K30" s="322"/>
      <c r="L30" s="322"/>
      <c r="M30" s="322"/>
      <c r="N30" s="318"/>
    </row>
    <row r="31" spans="1:14" ht="19" x14ac:dyDescent="0.4">
      <c r="A31" s="191"/>
      <c r="B31" s="112"/>
      <c r="D31" s="208"/>
      <c r="E31" s="209"/>
      <c r="F31" s="210"/>
      <c r="G31" s="210"/>
      <c r="H31" s="210"/>
      <c r="I31" s="47"/>
      <c r="J31" s="322"/>
      <c r="K31" s="322" t="s">
        <v>399</v>
      </c>
      <c r="L31" s="322"/>
      <c r="M31" s="322"/>
      <c r="N31" s="318"/>
    </row>
    <row r="32" spans="1:14" ht="19" x14ac:dyDescent="0.4">
      <c r="A32" s="191"/>
      <c r="B32" s="112"/>
      <c r="D32" s="208"/>
      <c r="E32" s="209"/>
      <c r="F32" s="210"/>
      <c r="G32" s="210"/>
      <c r="H32" s="80">
        <f>SUM(H25:H31)</f>
        <v>117000</v>
      </c>
      <c r="I32" s="47"/>
      <c r="J32" s="322"/>
      <c r="K32" s="329">
        <v>0.7</v>
      </c>
      <c r="L32" s="322" t="s">
        <v>400</v>
      </c>
      <c r="M32" s="322"/>
      <c r="N32" s="318"/>
    </row>
    <row r="33" spans="1:14" ht="19" x14ac:dyDescent="0.4">
      <c r="A33" s="191"/>
      <c r="B33" s="112"/>
      <c r="C33" s="96" t="s">
        <v>280</v>
      </c>
      <c r="D33" s="60"/>
      <c r="E33" s="47"/>
      <c r="F33" s="84"/>
      <c r="G33" s="47"/>
      <c r="H33" s="47"/>
      <c r="I33" s="47"/>
      <c r="J33" s="322"/>
      <c r="K33" s="328">
        <f>+K26*K32</f>
        <v>2.8000000000000004E-2</v>
      </c>
      <c r="L33" s="322" t="s">
        <v>401</v>
      </c>
      <c r="M33" s="322"/>
      <c r="N33" s="318"/>
    </row>
    <row r="34" spans="1:14" ht="19" x14ac:dyDescent="0.4">
      <c r="A34" s="191"/>
      <c r="B34" s="112"/>
      <c r="C34" s="103" t="s">
        <v>365</v>
      </c>
      <c r="D34" s="104" t="s">
        <v>294</v>
      </c>
      <c r="E34" s="105">
        <v>3</v>
      </c>
      <c r="F34" s="106">
        <v>2</v>
      </c>
      <c r="G34" s="106">
        <v>1500</v>
      </c>
      <c r="H34" s="210">
        <f>+E34*F34*G34</f>
        <v>9000</v>
      </c>
      <c r="I34" s="47"/>
      <c r="J34" s="322"/>
      <c r="K34" s="328">
        <f>+K33*4406</f>
        <v>123.36800000000002</v>
      </c>
      <c r="L34" s="322" t="s">
        <v>19</v>
      </c>
      <c r="M34" s="322"/>
      <c r="N34" s="318"/>
    </row>
    <row r="35" spans="1:14" ht="19" x14ac:dyDescent="0.4">
      <c r="A35" s="191"/>
      <c r="B35" s="112"/>
      <c r="C35" s="103" t="s">
        <v>366</v>
      </c>
      <c r="D35" s="104" t="s">
        <v>294</v>
      </c>
      <c r="E35" s="105">
        <v>3</v>
      </c>
      <c r="F35" s="106">
        <v>2</v>
      </c>
      <c r="G35" s="106">
        <v>1860</v>
      </c>
      <c r="H35" s="210">
        <f t="shared" ref="H35:H36" si="1">+E35*F35*G35</f>
        <v>11160</v>
      </c>
      <c r="I35" s="47"/>
      <c r="J35" s="322"/>
      <c r="K35" s="328">
        <f>9000/K34</f>
        <v>72.952467414564538</v>
      </c>
      <c r="L35" s="322" t="s">
        <v>402</v>
      </c>
      <c r="M35" s="322"/>
      <c r="N35" s="318"/>
    </row>
    <row r="36" spans="1:14" ht="19" x14ac:dyDescent="0.4">
      <c r="A36" s="191"/>
      <c r="B36" s="112"/>
      <c r="C36" s="103" t="s">
        <v>378</v>
      </c>
      <c r="D36" s="104" t="s">
        <v>294</v>
      </c>
      <c r="E36" s="105">
        <v>3</v>
      </c>
      <c r="F36" s="106">
        <v>2</v>
      </c>
      <c r="G36" s="106">
        <v>1400</v>
      </c>
      <c r="H36" s="210">
        <f t="shared" si="1"/>
        <v>8400</v>
      </c>
      <c r="I36" s="47"/>
      <c r="J36" s="322"/>
      <c r="K36" s="322"/>
      <c r="L36" s="322"/>
      <c r="M36" s="322"/>
      <c r="N36" s="318"/>
    </row>
    <row r="37" spans="1:14" ht="19" x14ac:dyDescent="0.4">
      <c r="A37" s="191"/>
      <c r="B37" s="112"/>
      <c r="C37" s="103"/>
      <c r="D37" s="104"/>
      <c r="E37" s="105"/>
      <c r="F37" s="106"/>
      <c r="G37" s="106"/>
      <c r="H37" s="106"/>
      <c r="I37" s="47"/>
      <c r="J37" s="322"/>
      <c r="K37" s="322"/>
      <c r="L37" s="322"/>
      <c r="M37" s="322"/>
    </row>
    <row r="38" spans="1:14" ht="19" x14ac:dyDescent="0.4">
      <c r="A38" s="191"/>
      <c r="B38" s="112"/>
      <c r="C38" s="47"/>
      <c r="D38" s="60"/>
      <c r="E38" s="47"/>
      <c r="F38" s="47"/>
      <c r="G38" s="47"/>
      <c r="H38" s="127">
        <f>SUM(H34:H37)</f>
        <v>28560</v>
      </c>
      <c r="I38" s="47"/>
      <c r="J38" s="322"/>
      <c r="K38" s="322"/>
      <c r="L38" s="322"/>
      <c r="M38" s="322"/>
    </row>
    <row r="39" spans="1:14" ht="19" x14ac:dyDescent="0.4">
      <c r="A39" s="191"/>
      <c r="B39" s="112"/>
      <c r="C39" s="96" t="s">
        <v>281</v>
      </c>
      <c r="D39" s="60"/>
      <c r="E39" s="47"/>
      <c r="F39" s="84"/>
      <c r="G39" s="47"/>
      <c r="H39" s="47"/>
      <c r="I39" s="47"/>
      <c r="J39" s="322"/>
      <c r="K39" s="322"/>
      <c r="L39" s="322"/>
      <c r="M39" s="322"/>
    </row>
    <row r="40" spans="1:14" ht="19" x14ac:dyDescent="0.4">
      <c r="A40" s="191"/>
      <c r="B40" s="112"/>
      <c r="C40" s="103" t="s">
        <v>282</v>
      </c>
      <c r="D40" s="104" t="s">
        <v>294</v>
      </c>
      <c r="E40" s="105">
        <v>1</v>
      </c>
      <c r="F40" s="106">
        <v>2</v>
      </c>
      <c r="G40" s="106">
        <v>2600</v>
      </c>
      <c r="H40" s="106">
        <f>G40*F40*E40</f>
        <v>5200</v>
      </c>
      <c r="I40" s="47"/>
      <c r="J40" s="322"/>
      <c r="K40" s="322"/>
      <c r="L40" s="322"/>
      <c r="M40" s="322"/>
    </row>
    <row r="41" spans="1:14" ht="19" x14ac:dyDescent="0.4">
      <c r="A41" s="191"/>
      <c r="B41" s="112"/>
      <c r="C41" s="103" t="s">
        <v>334</v>
      </c>
      <c r="D41" s="104" t="s">
        <v>294</v>
      </c>
      <c r="E41" s="105">
        <v>1</v>
      </c>
      <c r="F41" s="106">
        <v>2</v>
      </c>
      <c r="G41" s="106">
        <v>1000</v>
      </c>
      <c r="H41" s="106">
        <f>G41*F41*E41</f>
        <v>2000</v>
      </c>
      <c r="I41" s="47"/>
      <c r="J41" s="322"/>
      <c r="K41" s="322"/>
      <c r="L41" s="322"/>
      <c r="M41" s="322"/>
    </row>
    <row r="42" spans="1:14" ht="19" x14ac:dyDescent="0.4">
      <c r="A42" s="191"/>
      <c r="B42" s="112"/>
      <c r="C42" s="103" t="s">
        <v>283</v>
      </c>
      <c r="D42" s="104" t="s">
        <v>294</v>
      </c>
      <c r="E42" s="105">
        <v>3</v>
      </c>
      <c r="F42" s="106">
        <v>2</v>
      </c>
      <c r="G42" s="106">
        <v>700</v>
      </c>
      <c r="H42" s="106">
        <f>G42*F42*E42</f>
        <v>4200</v>
      </c>
      <c r="I42" s="47"/>
      <c r="J42" s="322"/>
      <c r="K42" s="322"/>
      <c r="L42" s="322"/>
      <c r="M42" s="322"/>
    </row>
    <row r="43" spans="1:14" ht="19" x14ac:dyDescent="0.4">
      <c r="A43" s="191"/>
      <c r="B43" s="112"/>
      <c r="C43" s="103" t="s">
        <v>333</v>
      </c>
      <c r="D43" s="104" t="s">
        <v>294</v>
      </c>
      <c r="E43" s="105">
        <v>1</v>
      </c>
      <c r="F43" s="106">
        <v>2</v>
      </c>
      <c r="G43" s="106">
        <v>1300</v>
      </c>
      <c r="H43" s="106">
        <f t="shared" ref="H43:H44" si="2">G43*F43*E43</f>
        <v>2600</v>
      </c>
      <c r="I43" s="47"/>
      <c r="J43" s="322"/>
      <c r="K43" s="322"/>
      <c r="L43" s="322"/>
      <c r="M43" s="322"/>
    </row>
    <row r="44" spans="1:14" ht="19" x14ac:dyDescent="0.4">
      <c r="A44" s="191"/>
      <c r="B44" s="112"/>
      <c r="C44" s="103" t="s">
        <v>376</v>
      </c>
      <c r="D44" s="104" t="s">
        <v>294</v>
      </c>
      <c r="E44" s="105">
        <v>1</v>
      </c>
      <c r="F44" s="106">
        <v>2</v>
      </c>
      <c r="G44" s="106">
        <v>2000</v>
      </c>
      <c r="H44" s="106">
        <f t="shared" si="2"/>
        <v>4000</v>
      </c>
      <c r="I44" s="47"/>
      <c r="J44" s="322"/>
      <c r="K44" s="322"/>
      <c r="L44" s="322"/>
      <c r="M44" s="322"/>
    </row>
    <row r="45" spans="1:14" ht="14.4" customHeight="1" x14ac:dyDescent="0.4">
      <c r="A45" s="191"/>
      <c r="B45" s="112"/>
      <c r="C45" s="103"/>
      <c r="D45" s="104"/>
      <c r="E45" s="105"/>
      <c r="F45" s="106"/>
      <c r="G45" s="106"/>
      <c r="H45" s="106"/>
      <c r="I45" s="74"/>
      <c r="J45" s="322"/>
      <c r="K45" s="322"/>
      <c r="L45" s="322"/>
      <c r="M45" s="322"/>
    </row>
    <row r="46" spans="1:14" ht="14.4" customHeight="1" x14ac:dyDescent="0.4">
      <c r="A46" s="191"/>
      <c r="B46" s="112"/>
      <c r="C46" s="103"/>
      <c r="D46" s="104"/>
      <c r="E46" s="105"/>
      <c r="F46" s="106"/>
      <c r="G46" s="106"/>
      <c r="H46" s="80">
        <f>SUM(H40:H45)</f>
        <v>18000</v>
      </c>
      <c r="I46" s="74"/>
      <c r="J46" s="322"/>
      <c r="K46" s="322"/>
      <c r="L46" s="322"/>
      <c r="M46" s="322"/>
    </row>
    <row r="47" spans="1:14" ht="14.4" customHeight="1" x14ac:dyDescent="0.4">
      <c r="A47" s="191"/>
      <c r="B47" s="112"/>
      <c r="C47" s="96" t="s">
        <v>296</v>
      </c>
      <c r="D47" s="60"/>
      <c r="E47" s="47"/>
      <c r="F47" s="47"/>
      <c r="G47" s="47"/>
      <c r="H47" s="127"/>
      <c r="I47" s="74"/>
      <c r="J47" s="322"/>
      <c r="K47" s="322"/>
      <c r="L47" s="322"/>
      <c r="M47" s="322"/>
    </row>
    <row r="48" spans="1:14" ht="14.4" customHeight="1" x14ac:dyDescent="0.4">
      <c r="A48" s="191"/>
      <c r="B48" s="112"/>
      <c r="C48" s="103" t="s">
        <v>284</v>
      </c>
      <c r="D48" s="104" t="s">
        <v>294</v>
      </c>
      <c r="E48" s="105">
        <v>1</v>
      </c>
      <c r="F48" s="106">
        <v>1</v>
      </c>
      <c r="G48" s="106">
        <f>+Sheet1!L12</f>
        <v>4889.0000000000009</v>
      </c>
      <c r="H48" s="106">
        <f t="shared" ref="H48:H51" si="3">G48*F48*E48</f>
        <v>4889.0000000000009</v>
      </c>
      <c r="I48" s="74"/>
      <c r="J48" s="322"/>
      <c r="K48" s="322"/>
      <c r="L48" s="322"/>
      <c r="M48" s="322"/>
    </row>
    <row r="49" spans="1:13" ht="14.4" customHeight="1" x14ac:dyDescent="0.4">
      <c r="A49" s="191"/>
      <c r="B49" s="112"/>
      <c r="C49" s="103" t="s">
        <v>285</v>
      </c>
      <c r="D49" s="104" t="s">
        <v>294</v>
      </c>
      <c r="E49" s="105">
        <v>1</v>
      </c>
      <c r="F49" s="106">
        <v>1</v>
      </c>
      <c r="G49" s="106">
        <f>+Sheet1!M12</f>
        <v>4889.0000000000009</v>
      </c>
      <c r="H49" s="106">
        <f t="shared" si="3"/>
        <v>4889.0000000000009</v>
      </c>
      <c r="I49" s="74"/>
      <c r="J49" s="322"/>
      <c r="K49" s="322"/>
      <c r="L49" s="322"/>
      <c r="M49" s="322"/>
    </row>
    <row r="50" spans="1:13" ht="14.4" customHeight="1" x14ac:dyDescent="0.4">
      <c r="A50" s="191"/>
      <c r="B50" s="112"/>
      <c r="C50" s="103" t="s">
        <v>344</v>
      </c>
      <c r="D50" s="104" t="s">
        <v>338</v>
      </c>
      <c r="E50" s="105">
        <v>1</v>
      </c>
      <c r="F50" s="106">
        <v>2</v>
      </c>
      <c r="G50" s="106">
        <v>1000</v>
      </c>
      <c r="H50" s="106">
        <f t="shared" si="3"/>
        <v>2000</v>
      </c>
      <c r="I50" s="74"/>
      <c r="J50" s="322"/>
      <c r="K50" s="322"/>
      <c r="L50" s="322"/>
      <c r="M50" s="322"/>
    </row>
    <row r="51" spans="1:13" ht="14.4" customHeight="1" x14ac:dyDescent="0.4">
      <c r="A51" s="191"/>
      <c r="B51" s="112"/>
      <c r="C51" s="103" t="s">
        <v>375</v>
      </c>
      <c r="D51" s="104" t="s">
        <v>338</v>
      </c>
      <c r="E51" s="105">
        <v>1</v>
      </c>
      <c r="F51" s="106">
        <v>2</v>
      </c>
      <c r="G51" s="106">
        <v>1500</v>
      </c>
      <c r="H51" s="106">
        <f t="shared" si="3"/>
        <v>3000</v>
      </c>
      <c r="I51" s="74"/>
      <c r="J51" s="322"/>
      <c r="K51" s="322"/>
      <c r="L51" s="322"/>
      <c r="M51" s="322"/>
    </row>
    <row r="52" spans="1:13" ht="14.4" customHeight="1" x14ac:dyDescent="0.3">
      <c r="A52" s="191"/>
      <c r="B52" s="112"/>
      <c r="C52" s="95"/>
      <c r="D52" s="104"/>
      <c r="E52" s="95"/>
      <c r="F52" s="95"/>
      <c r="G52" s="95"/>
      <c r="H52" s="80">
        <f>SUM(H48:H51)</f>
        <v>14778.000000000002</v>
      </c>
      <c r="I52" s="74"/>
    </row>
    <row r="53" spans="1:13" ht="13" x14ac:dyDescent="0.3">
      <c r="A53" s="191"/>
      <c r="B53" s="193"/>
      <c r="C53" s="195" t="s">
        <v>269</v>
      </c>
      <c r="D53" s="197"/>
      <c r="E53" s="195"/>
      <c r="F53" s="195"/>
      <c r="G53" s="195"/>
      <c r="H53" s="204">
        <f>+H52+H46+H38+H32+H23</f>
        <v>224980.63333333336</v>
      </c>
      <c r="I53" s="78"/>
    </row>
    <row r="54" spans="1:13" ht="13" x14ac:dyDescent="0.3">
      <c r="A54" s="191"/>
      <c r="B54" s="185"/>
      <c r="C54" s="191"/>
      <c r="D54" s="192"/>
      <c r="E54" s="191"/>
      <c r="F54" s="191"/>
      <c r="G54" s="191"/>
      <c r="H54" s="191"/>
      <c r="I54" s="78"/>
    </row>
    <row r="56" spans="1:13" x14ac:dyDescent="0.25">
      <c r="B56" s="145"/>
      <c r="C56" s="146" t="s">
        <v>264</v>
      </c>
      <c r="D56" s="147"/>
      <c r="E56" s="146"/>
      <c r="F56" s="146"/>
      <c r="G56" s="148"/>
    </row>
    <row r="57" spans="1:13" x14ac:dyDescent="0.25">
      <c r="B57" s="149"/>
      <c r="C57" s="150" t="s">
        <v>267</v>
      </c>
      <c r="D57" s="151"/>
      <c r="E57" s="150"/>
      <c r="F57" s="150"/>
      <c r="G57" s="152"/>
    </row>
    <row r="58" spans="1:13" x14ac:dyDescent="0.25">
      <c r="B58" s="149"/>
      <c r="C58" s="150"/>
      <c r="D58" s="151"/>
      <c r="E58" s="150"/>
      <c r="F58" s="150"/>
      <c r="G58" s="152"/>
    </row>
    <row r="59" spans="1:13" x14ac:dyDescent="0.25">
      <c r="B59" s="149"/>
      <c r="C59" s="150"/>
      <c r="D59" s="151"/>
      <c r="E59" s="150"/>
      <c r="F59" s="150"/>
      <c r="G59" s="152"/>
    </row>
    <row r="60" spans="1:13" ht="14.4" customHeight="1" x14ac:dyDescent="0.25">
      <c r="B60" s="149"/>
      <c r="C60" s="153" t="s">
        <v>261</v>
      </c>
      <c r="D60" s="136"/>
      <c r="E60" s="137"/>
      <c r="F60" s="138"/>
      <c r="G60" s="154"/>
      <c r="H60" s="47"/>
    </row>
    <row r="61" spans="1:13" ht="10.25" customHeight="1" x14ac:dyDescent="0.25">
      <c r="B61" s="149"/>
      <c r="C61" s="155" t="s">
        <v>272</v>
      </c>
      <c r="D61" s="156" t="s">
        <v>233</v>
      </c>
      <c r="E61" s="157">
        <v>1</v>
      </c>
      <c r="F61" s="140">
        <v>3299</v>
      </c>
      <c r="G61" s="158"/>
      <c r="H61" s="79"/>
    </row>
    <row r="62" spans="1:13" ht="10.25" customHeight="1" x14ac:dyDescent="0.25">
      <c r="B62" s="149"/>
      <c r="C62" s="155" t="s">
        <v>273</v>
      </c>
      <c r="D62" s="156" t="s">
        <v>233</v>
      </c>
      <c r="E62" s="157">
        <v>1</v>
      </c>
      <c r="F62" s="140">
        <v>1656</v>
      </c>
      <c r="G62" s="158"/>
      <c r="H62" s="79"/>
    </row>
    <row r="63" spans="1:13" ht="10.25" customHeight="1" x14ac:dyDescent="0.25">
      <c r="B63" s="149"/>
      <c r="C63" s="155" t="s">
        <v>274</v>
      </c>
      <c r="D63" s="156" t="s">
        <v>233</v>
      </c>
      <c r="E63" s="157">
        <v>1</v>
      </c>
      <c r="F63" s="140">
        <v>1832</v>
      </c>
      <c r="G63" s="158"/>
      <c r="H63" s="79"/>
    </row>
    <row r="64" spans="1:13" x14ac:dyDescent="0.25">
      <c r="B64" s="159"/>
      <c r="C64" s="160" t="s">
        <v>312</v>
      </c>
      <c r="D64" s="161" t="s">
        <v>233</v>
      </c>
      <c r="E64" s="162">
        <v>1</v>
      </c>
      <c r="F64" s="163">
        <v>508</v>
      </c>
      <c r="G64" s="164"/>
      <c r="H64" s="80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4CA6-60C4-4BCD-9B99-A7452AAA1D3E}">
  <dimension ref="A1:P65"/>
  <sheetViews>
    <sheetView showGridLines="0" tabSelected="1" view="pageBreakPreview" topLeftCell="A27" zoomScaleNormal="100" zoomScaleSheetLayoutView="100" workbookViewId="0">
      <selection activeCell="C50" sqref="C50"/>
    </sheetView>
  </sheetViews>
  <sheetFormatPr defaultColWidth="15.08984375" defaultRowHeight="13" x14ac:dyDescent="0.3"/>
  <cols>
    <col min="1" max="1" width="13.54296875" style="108" customWidth="1"/>
    <col min="2" max="2" width="10.08984375" style="108" customWidth="1"/>
    <col min="3" max="3" width="50" style="108" customWidth="1"/>
    <col min="4" max="4" width="7.453125" style="107" customWidth="1"/>
    <col min="5" max="6" width="7.453125" style="108" customWidth="1"/>
    <col min="7" max="7" width="11.453125" style="108" customWidth="1"/>
    <col min="8" max="8" width="13" style="108" bestFit="1" customWidth="1"/>
    <col min="9" max="9" width="7.08984375" style="108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07"/>
      <c r="B1" s="108"/>
      <c r="C1" s="108"/>
      <c r="D1" s="107"/>
      <c r="E1" s="107"/>
      <c r="F1" s="108"/>
      <c r="G1" s="107"/>
      <c r="H1" s="108"/>
      <c r="I1" s="108"/>
    </row>
    <row r="2" spans="1:16" s="42" customFormat="1" ht="14.4" customHeight="1" x14ac:dyDescent="0.35">
      <c r="A2" s="267"/>
      <c r="B2" s="268" t="s">
        <v>213</v>
      </c>
      <c r="C2" s="269"/>
      <c r="D2" s="269"/>
      <c r="E2" s="269"/>
      <c r="F2" s="269"/>
      <c r="G2" s="269"/>
      <c r="H2" s="294" t="s">
        <v>214</v>
      </c>
      <c r="I2" s="294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67"/>
      <c r="B3" s="270"/>
      <c r="C3" s="271"/>
      <c r="D3" s="271"/>
      <c r="E3" s="271"/>
      <c r="F3" s="271"/>
      <c r="G3" s="271"/>
      <c r="H3" s="294" t="s">
        <v>215</v>
      </c>
      <c r="I3" s="294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67"/>
      <c r="B4" s="295" t="s">
        <v>216</v>
      </c>
      <c r="C4" s="296"/>
      <c r="D4" s="296"/>
      <c r="E4" s="296"/>
      <c r="F4" s="296"/>
      <c r="G4" s="296"/>
      <c r="H4" s="294" t="s">
        <v>217</v>
      </c>
      <c r="I4" s="294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60"/>
      <c r="B5" s="260"/>
      <c r="C5" s="260"/>
      <c r="D5" s="260"/>
      <c r="E5" s="260"/>
      <c r="F5" s="260"/>
      <c r="G5" s="260"/>
      <c r="H5" s="260"/>
      <c r="I5" s="260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109" t="s">
        <v>218</v>
      </c>
      <c r="B6" s="44"/>
      <c r="C6" s="44" t="s">
        <v>242</v>
      </c>
      <c r="D6" s="59"/>
      <c r="E6" s="59"/>
      <c r="F6" s="87"/>
      <c r="G6" s="87"/>
      <c r="H6" s="87"/>
      <c r="I6" s="87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109" t="s">
        <v>219</v>
      </c>
      <c r="B7" s="44"/>
      <c r="C7" s="44" t="s">
        <v>243</v>
      </c>
      <c r="D7" s="59"/>
      <c r="E7" s="59"/>
      <c r="F7" s="87"/>
      <c r="G7" s="87"/>
      <c r="H7" s="87"/>
      <c r="I7" s="87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">
      <c r="A8" s="110" t="s">
        <v>220</v>
      </c>
      <c r="B8" s="44"/>
      <c r="C8" s="44"/>
      <c r="D8" s="59"/>
      <c r="E8" s="59"/>
      <c r="F8" s="87"/>
      <c r="G8" s="87"/>
      <c r="H8" s="87"/>
      <c r="I8" s="87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97" t="s">
        <v>221</v>
      </c>
      <c r="B9" s="297"/>
      <c r="C9" s="298"/>
      <c r="D9" s="298"/>
      <c r="E9" s="298"/>
      <c r="F9" s="87"/>
      <c r="G9" s="87"/>
      <c r="H9" s="87"/>
      <c r="I9" s="87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97"/>
      <c r="B10" s="297"/>
      <c r="C10" s="298"/>
      <c r="D10" s="298"/>
      <c r="E10" s="298"/>
      <c r="F10" s="88"/>
      <c r="G10" s="88"/>
      <c r="H10" s="88"/>
      <c r="I10" s="88"/>
    </row>
    <row r="11" spans="1:16" s="43" customFormat="1" ht="15" customHeight="1" x14ac:dyDescent="0.35">
      <c r="A11" s="109" t="s">
        <v>222</v>
      </c>
      <c r="B11" s="44"/>
      <c r="C11" s="44"/>
      <c r="D11" s="59"/>
      <c r="E11" s="44"/>
      <c r="F11" s="89"/>
      <c r="G11" s="87"/>
      <c r="H11" s="89"/>
      <c r="I11" s="44"/>
    </row>
    <row r="12" spans="1:16" s="44" customFormat="1" x14ac:dyDescent="0.35">
      <c r="D12" s="59"/>
    </row>
    <row r="13" spans="1:16" customFormat="1" ht="52.65" customHeight="1" x14ac:dyDescent="0.35">
      <c r="A13" s="299" t="s">
        <v>252</v>
      </c>
      <c r="B13" s="300"/>
      <c r="C13" s="300"/>
      <c r="D13" s="300"/>
      <c r="E13" s="300"/>
      <c r="F13" s="300"/>
      <c r="G13" s="300"/>
      <c r="H13" s="300"/>
      <c r="I13" s="301"/>
    </row>
    <row r="14" spans="1:16" x14ac:dyDescent="0.3">
      <c r="A14" s="110"/>
      <c r="B14" s="110"/>
      <c r="C14" s="110"/>
      <c r="E14" s="110"/>
      <c r="F14" s="110"/>
      <c r="G14" s="110"/>
    </row>
    <row r="15" spans="1:16" s="49" customFormat="1" ht="13.4" customHeight="1" x14ac:dyDescent="0.35">
      <c r="A15" s="44" t="s">
        <v>223</v>
      </c>
      <c r="B15" s="302" t="s">
        <v>262</v>
      </c>
      <c r="C15" s="302"/>
      <c r="D15" s="88" t="s">
        <v>251</v>
      </c>
      <c r="E15" s="111"/>
      <c r="F15" s="89"/>
      <c r="G15" s="111"/>
      <c r="H15" s="111"/>
      <c r="I15" s="111"/>
      <c r="J15" s="58"/>
      <c r="K15" s="58"/>
      <c r="L15" s="58"/>
      <c r="M15" s="58"/>
      <c r="N15" s="58"/>
    </row>
    <row r="16" spans="1:16" s="49" customFormat="1" x14ac:dyDescent="0.35">
      <c r="A16" s="112"/>
      <c r="B16" s="113"/>
      <c r="C16" s="114"/>
      <c r="D16" s="115"/>
      <c r="E16" s="114"/>
      <c r="F16" s="116"/>
      <c r="G16" s="293"/>
      <c r="H16" s="293"/>
      <c r="I16" s="117"/>
      <c r="K16" s="51"/>
      <c r="L16" s="51"/>
      <c r="M16" s="51"/>
    </row>
    <row r="17" spans="1:14" s="49" customFormat="1" ht="14.5" x14ac:dyDescent="0.35">
      <c r="A17" s="112"/>
      <c r="B17" s="118"/>
      <c r="C17" s="119"/>
      <c r="D17" s="120"/>
      <c r="E17" s="118"/>
      <c r="F17" s="118"/>
      <c r="G17" s="118"/>
      <c r="H17" s="118"/>
      <c r="I17" s="112"/>
      <c r="J17" s="47"/>
      <c r="K17" s="47"/>
      <c r="L17" s="47"/>
      <c r="M17" s="47"/>
      <c r="N17" s="47"/>
    </row>
    <row r="18" spans="1:14" s="49" customFormat="1" x14ac:dyDescent="0.35">
      <c r="A18" s="89"/>
      <c r="B18" s="113" t="s">
        <v>224</v>
      </c>
      <c r="C18" s="113" t="s">
        <v>225</v>
      </c>
      <c r="D18" s="121" t="s">
        <v>226</v>
      </c>
      <c r="E18" s="122" t="s">
        <v>227</v>
      </c>
      <c r="F18" s="122" t="s">
        <v>228</v>
      </c>
      <c r="G18" s="122" t="s">
        <v>279</v>
      </c>
      <c r="H18" s="122" t="s">
        <v>278</v>
      </c>
      <c r="I18" s="113"/>
    </row>
    <row r="19" spans="1:14" s="50" customFormat="1" x14ac:dyDescent="0.3">
      <c r="A19" s="108"/>
      <c r="B19" s="112"/>
      <c r="C19" s="96" t="s">
        <v>229</v>
      </c>
      <c r="D19" s="104"/>
      <c r="E19" s="95"/>
      <c r="F19" s="95"/>
      <c r="G19" s="95"/>
      <c r="H19" s="95"/>
      <c r="I19" s="113"/>
    </row>
    <row r="20" spans="1:14" s="50" customFormat="1" ht="10.4" customHeight="1" x14ac:dyDescent="0.3">
      <c r="A20" s="108"/>
      <c r="B20" s="112"/>
      <c r="C20" s="103" t="s">
        <v>253</v>
      </c>
      <c r="D20" s="104" t="s">
        <v>294</v>
      </c>
      <c r="E20" s="105">
        <v>1</v>
      </c>
      <c r="F20" s="106">
        <v>1</v>
      </c>
      <c r="G20" s="106">
        <f>+Sheet1!G12</f>
        <v>8660.9833333333354</v>
      </c>
      <c r="H20" s="106">
        <f>G20*F20*E20</f>
        <v>8660.9833333333354</v>
      </c>
      <c r="I20" s="124"/>
    </row>
    <row r="21" spans="1:14" s="50" customFormat="1" ht="10.4" customHeight="1" x14ac:dyDescent="0.3">
      <c r="A21" s="108"/>
      <c r="B21" s="112"/>
      <c r="C21" s="103" t="s">
        <v>337</v>
      </c>
      <c r="D21" s="104" t="s">
        <v>294</v>
      </c>
      <c r="E21" s="105">
        <v>1</v>
      </c>
      <c r="F21" s="106">
        <v>1</v>
      </c>
      <c r="G21" s="106">
        <f>+Sheet1!H12</f>
        <v>8660.9833333333354</v>
      </c>
      <c r="H21" s="106">
        <f>G21*F21*E21</f>
        <v>8660.9833333333354</v>
      </c>
      <c r="I21" s="124"/>
    </row>
    <row r="22" spans="1:14" x14ac:dyDescent="0.3">
      <c r="B22" s="112"/>
      <c r="C22" s="103" t="s">
        <v>265</v>
      </c>
      <c r="D22" s="104" t="s">
        <v>294</v>
      </c>
      <c r="E22" s="105">
        <v>1</v>
      </c>
      <c r="F22" s="106">
        <v>1</v>
      </c>
      <c r="G22" s="106">
        <f>+Sheet1!I12</f>
        <v>5693.3333333333339</v>
      </c>
      <c r="H22" s="106">
        <f>G22*F22*E22</f>
        <v>5693.3333333333339</v>
      </c>
      <c r="I22" s="112"/>
    </row>
    <row r="23" spans="1:14" x14ac:dyDescent="0.3">
      <c r="B23" s="112"/>
      <c r="C23" s="103" t="s">
        <v>255</v>
      </c>
      <c r="D23" s="104" t="s">
        <v>294</v>
      </c>
      <c r="E23" s="105">
        <v>10</v>
      </c>
      <c r="F23" s="106">
        <v>1</v>
      </c>
      <c r="G23" s="106">
        <f>+Sheet1!J12</f>
        <v>2989.0000000000009</v>
      </c>
      <c r="H23" s="106">
        <f>G23*F23*E23</f>
        <v>29890.000000000007</v>
      </c>
      <c r="I23" s="112"/>
    </row>
    <row r="24" spans="1:14" x14ac:dyDescent="0.3">
      <c r="B24" s="112"/>
      <c r="C24" s="103"/>
      <c r="D24" s="104"/>
      <c r="E24" s="105"/>
      <c r="F24" s="106"/>
      <c r="G24" s="106"/>
      <c r="H24" s="106"/>
      <c r="I24" s="112"/>
    </row>
    <row r="25" spans="1:14" ht="14.5" x14ac:dyDescent="0.3">
      <c r="B25" s="112"/>
      <c r="C25" s="96" t="s">
        <v>230</v>
      </c>
      <c r="D25" s="60"/>
      <c r="E25" s="47"/>
      <c r="F25" s="84"/>
      <c r="G25" s="47"/>
      <c r="H25" s="127">
        <f>SUM(H20:H24)</f>
        <v>52905.30000000001</v>
      </c>
      <c r="I25" s="112"/>
    </row>
    <row r="26" spans="1:14" x14ac:dyDescent="0.3">
      <c r="B26" s="112"/>
      <c r="C26" s="103" t="s">
        <v>342</v>
      </c>
      <c r="D26" s="104" t="s">
        <v>294</v>
      </c>
      <c r="E26" s="105">
        <v>1</v>
      </c>
      <c r="F26" s="106">
        <v>1</v>
      </c>
      <c r="G26" s="106">
        <v>14000</v>
      </c>
      <c r="H26" s="106">
        <f>G26*F26*E26</f>
        <v>14000</v>
      </c>
      <c r="I26" s="112"/>
    </row>
    <row r="27" spans="1:14" ht="31.5" x14ac:dyDescent="0.3">
      <c r="B27" s="112"/>
      <c r="C27" s="103" t="s">
        <v>340</v>
      </c>
      <c r="D27" s="247" t="s">
        <v>294</v>
      </c>
      <c r="E27" s="209">
        <v>1</v>
      </c>
      <c r="F27" s="210">
        <v>1</v>
      </c>
      <c r="G27" s="210">
        <v>15000</v>
      </c>
      <c r="H27" s="210">
        <f>G27*F27*E27</f>
        <v>15000</v>
      </c>
      <c r="I27" s="112"/>
    </row>
    <row r="28" spans="1:14" ht="21" x14ac:dyDescent="0.3">
      <c r="B28" s="112"/>
      <c r="C28" s="103" t="s">
        <v>343</v>
      </c>
      <c r="D28" s="247" t="s">
        <v>294</v>
      </c>
      <c r="E28" s="209">
        <v>1</v>
      </c>
      <c r="F28" s="210">
        <v>1</v>
      </c>
      <c r="G28" s="210">
        <v>15900</v>
      </c>
      <c r="H28" s="210">
        <f>G28*F28*E28</f>
        <v>15900</v>
      </c>
      <c r="I28" s="112"/>
    </row>
    <row r="29" spans="1:14" x14ac:dyDescent="0.3">
      <c r="B29" s="112"/>
      <c r="C29" s="103" t="s">
        <v>287</v>
      </c>
      <c r="D29" s="104" t="s">
        <v>258</v>
      </c>
      <c r="E29" s="105">
        <v>1</v>
      </c>
      <c r="F29" s="106">
        <v>10</v>
      </c>
      <c r="G29" s="106">
        <v>400</v>
      </c>
      <c r="H29" s="106">
        <f t="shared" ref="H29" si="0">G29*F29*E29</f>
        <v>4000</v>
      </c>
      <c r="I29" s="112"/>
    </row>
    <row r="30" spans="1:14" x14ac:dyDescent="0.3">
      <c r="B30" s="112"/>
      <c r="C30" s="103"/>
      <c r="D30" s="104"/>
      <c r="E30" s="105"/>
      <c r="F30" s="106"/>
      <c r="G30" s="106"/>
      <c r="H30" s="106"/>
      <c r="I30" s="112"/>
    </row>
    <row r="31" spans="1:14" x14ac:dyDescent="0.3">
      <c r="B31" s="112"/>
      <c r="C31" s="103"/>
      <c r="D31" s="104"/>
      <c r="E31" s="105"/>
      <c r="F31" s="106"/>
      <c r="G31" s="106"/>
      <c r="H31" s="106"/>
      <c r="I31" s="112"/>
    </row>
    <row r="32" spans="1:14" ht="14.5" x14ac:dyDescent="0.3">
      <c r="B32" s="112"/>
      <c r="C32" s="47"/>
      <c r="D32" s="60"/>
      <c r="E32" s="47"/>
      <c r="F32" s="47"/>
      <c r="G32" s="47"/>
      <c r="H32" s="127">
        <f>SUM(H26:H31)</f>
        <v>48900</v>
      </c>
      <c r="I32" s="112"/>
    </row>
    <row r="33" spans="2:9" ht="14.5" x14ac:dyDescent="0.3">
      <c r="B33" s="112"/>
      <c r="C33" s="96" t="s">
        <v>280</v>
      </c>
      <c r="D33" s="60"/>
      <c r="E33" s="47"/>
      <c r="F33" s="84"/>
      <c r="G33" s="47"/>
      <c r="H33" s="47"/>
      <c r="I33" s="112"/>
    </row>
    <row r="34" spans="2:9" x14ac:dyDescent="0.3">
      <c r="B34" s="112"/>
      <c r="C34" s="103" t="s">
        <v>367</v>
      </c>
      <c r="D34" s="104" t="s">
        <v>294</v>
      </c>
      <c r="E34" s="105">
        <v>4</v>
      </c>
      <c r="F34" s="106">
        <v>1</v>
      </c>
      <c r="G34" s="106">
        <v>1500</v>
      </c>
      <c r="H34" s="106">
        <f>+E34*F34*G34</f>
        <v>6000</v>
      </c>
      <c r="I34" s="112"/>
    </row>
    <row r="35" spans="2:9" x14ac:dyDescent="0.3">
      <c r="B35" s="112"/>
      <c r="C35" s="103" t="s">
        <v>368</v>
      </c>
      <c r="D35" s="104" t="s">
        <v>294</v>
      </c>
      <c r="E35" s="105">
        <v>4</v>
      </c>
      <c r="F35" s="106">
        <v>1</v>
      </c>
      <c r="G35" s="106">
        <v>1860</v>
      </c>
      <c r="H35" s="106">
        <f>+E35*F35*G35</f>
        <v>7440</v>
      </c>
      <c r="I35" s="112"/>
    </row>
    <row r="36" spans="2:9" x14ac:dyDescent="0.3">
      <c r="B36" s="112"/>
      <c r="C36" s="103" t="s">
        <v>369</v>
      </c>
      <c r="D36" s="104" t="s">
        <v>294</v>
      </c>
      <c r="E36" s="105">
        <v>12</v>
      </c>
      <c r="F36" s="106">
        <v>1</v>
      </c>
      <c r="G36" s="106">
        <v>1400</v>
      </c>
      <c r="H36" s="106">
        <f>+E36*F36*G36</f>
        <v>16800</v>
      </c>
      <c r="I36" s="112"/>
    </row>
    <row r="37" spans="2:9" ht="14.5" x14ac:dyDescent="0.3">
      <c r="B37" s="112"/>
      <c r="C37" s="47"/>
      <c r="D37" s="60"/>
      <c r="E37" s="47"/>
      <c r="F37" s="47"/>
      <c r="G37" s="47"/>
      <c r="H37" s="127">
        <f>SUM(H34:H36)</f>
        <v>30240</v>
      </c>
      <c r="I37" s="112"/>
    </row>
    <row r="38" spans="2:9" ht="14.5" x14ac:dyDescent="0.3">
      <c r="B38" s="112"/>
      <c r="C38" s="96" t="s">
        <v>281</v>
      </c>
      <c r="D38" s="60"/>
      <c r="E38" s="47"/>
      <c r="F38" s="84"/>
      <c r="G38" s="47"/>
      <c r="H38" s="47"/>
      <c r="I38" s="112"/>
    </row>
    <row r="39" spans="2:9" x14ac:dyDescent="0.3">
      <c r="B39" s="112"/>
      <c r="C39" s="103" t="s">
        <v>282</v>
      </c>
      <c r="D39" s="104" t="s">
        <v>294</v>
      </c>
      <c r="E39" s="105">
        <v>1</v>
      </c>
      <c r="F39" s="106">
        <v>1</v>
      </c>
      <c r="G39" s="106">
        <v>2600</v>
      </c>
      <c r="H39" s="106">
        <f>G39*F39*E39</f>
        <v>2600</v>
      </c>
      <c r="I39" s="112"/>
    </row>
    <row r="40" spans="2:9" x14ac:dyDescent="0.3">
      <c r="B40" s="112"/>
      <c r="C40" s="103" t="s">
        <v>334</v>
      </c>
      <c r="D40" s="104" t="s">
        <v>294</v>
      </c>
      <c r="E40" s="105">
        <v>1</v>
      </c>
      <c r="F40" s="106">
        <v>1</v>
      </c>
      <c r="G40" s="106">
        <v>1000</v>
      </c>
      <c r="H40" s="106">
        <f>G40*F40*E40</f>
        <v>1000</v>
      </c>
      <c r="I40" s="112"/>
    </row>
    <row r="41" spans="2:9" x14ac:dyDescent="0.3">
      <c r="B41" s="112"/>
      <c r="C41" s="103" t="s">
        <v>283</v>
      </c>
      <c r="D41" s="104" t="s">
        <v>294</v>
      </c>
      <c r="E41" s="105">
        <v>3</v>
      </c>
      <c r="F41" s="106">
        <v>1</v>
      </c>
      <c r="G41" s="106">
        <v>700</v>
      </c>
      <c r="H41" s="106">
        <f>G41*F41*E41</f>
        <v>2100</v>
      </c>
      <c r="I41" s="112"/>
    </row>
    <row r="42" spans="2:9" x14ac:dyDescent="0.3">
      <c r="B42" s="112"/>
      <c r="C42" s="103" t="s">
        <v>333</v>
      </c>
      <c r="D42" s="104" t="s">
        <v>294</v>
      </c>
      <c r="E42" s="105">
        <v>1</v>
      </c>
      <c r="F42" s="106">
        <v>1</v>
      </c>
      <c r="G42" s="106">
        <v>1300</v>
      </c>
      <c r="H42" s="106">
        <f>G42*F42*E42</f>
        <v>1300</v>
      </c>
      <c r="I42" s="112"/>
    </row>
    <row r="43" spans="2:9" x14ac:dyDescent="0.3">
      <c r="B43" s="112"/>
      <c r="C43" s="103" t="s">
        <v>376</v>
      </c>
      <c r="D43" s="104" t="s">
        <v>294</v>
      </c>
      <c r="E43" s="105">
        <v>1</v>
      </c>
      <c r="F43" s="106">
        <v>1</v>
      </c>
      <c r="G43" s="106">
        <v>2000</v>
      </c>
      <c r="H43" s="106">
        <f>G43*F43*E43</f>
        <v>2000</v>
      </c>
      <c r="I43" s="112"/>
    </row>
    <row r="44" spans="2:9" x14ac:dyDescent="0.3">
      <c r="B44" s="112"/>
      <c r="C44" s="103"/>
      <c r="D44" s="104"/>
      <c r="E44" s="105"/>
      <c r="F44" s="106"/>
      <c r="G44" s="106"/>
      <c r="H44" s="106"/>
      <c r="I44" s="112"/>
    </row>
    <row r="45" spans="2:9" ht="14.5" x14ac:dyDescent="0.3">
      <c r="B45" s="112"/>
      <c r="C45" s="47"/>
      <c r="D45" s="60"/>
      <c r="E45" s="47"/>
      <c r="F45" s="47"/>
      <c r="G45" s="47"/>
      <c r="H45" s="127">
        <f>SUM(H39:H44)</f>
        <v>9000</v>
      </c>
      <c r="I45" s="112"/>
    </row>
    <row r="46" spans="2:9" ht="14.5" x14ac:dyDescent="0.3">
      <c r="B46" s="112"/>
      <c r="C46" s="96" t="s">
        <v>296</v>
      </c>
      <c r="D46" s="60"/>
      <c r="E46" s="47"/>
      <c r="F46" s="47"/>
      <c r="G46" s="47"/>
      <c r="H46" s="127"/>
      <c r="I46" s="112"/>
    </row>
    <row r="47" spans="2:9" x14ac:dyDescent="0.3">
      <c r="B47" s="112"/>
      <c r="C47" s="103" t="s">
        <v>284</v>
      </c>
      <c r="D47" s="104" t="s">
        <v>294</v>
      </c>
      <c r="E47" s="105">
        <v>1</v>
      </c>
      <c r="F47" s="106">
        <v>0.5</v>
      </c>
      <c r="G47" s="106">
        <f>+Sheet1!L11</f>
        <v>189</v>
      </c>
      <c r="H47" s="106">
        <f t="shared" ref="H47:H50" si="1">G47*F47*E47</f>
        <v>94.5</v>
      </c>
      <c r="I47" s="112"/>
    </row>
    <row r="48" spans="2:9" x14ac:dyDescent="0.3">
      <c r="B48" s="112"/>
      <c r="C48" s="103" t="s">
        <v>285</v>
      </c>
      <c r="D48" s="104" t="s">
        <v>294</v>
      </c>
      <c r="E48" s="105">
        <v>1</v>
      </c>
      <c r="F48" s="106">
        <v>0.5</v>
      </c>
      <c r="G48" s="106">
        <f>+Sheet1!M11</f>
        <v>189</v>
      </c>
      <c r="H48" s="106">
        <f t="shared" si="1"/>
        <v>94.5</v>
      </c>
      <c r="I48" s="112"/>
    </row>
    <row r="49" spans="2:12" x14ac:dyDescent="0.3">
      <c r="B49" s="112"/>
      <c r="C49" s="103" t="s">
        <v>344</v>
      </c>
      <c r="D49" s="104" t="s">
        <v>338</v>
      </c>
      <c r="E49" s="105">
        <v>1</v>
      </c>
      <c r="F49" s="106">
        <v>1</v>
      </c>
      <c r="G49" s="106">
        <v>1000</v>
      </c>
      <c r="H49" s="106">
        <f t="shared" si="1"/>
        <v>1000</v>
      </c>
      <c r="I49" s="112"/>
    </row>
    <row r="50" spans="2:12" x14ac:dyDescent="0.3">
      <c r="B50" s="112"/>
      <c r="C50" s="103" t="s">
        <v>375</v>
      </c>
      <c r="D50" s="104" t="s">
        <v>338</v>
      </c>
      <c r="E50" s="105">
        <v>1</v>
      </c>
      <c r="F50" s="106">
        <v>1</v>
      </c>
      <c r="G50" s="106">
        <v>1500</v>
      </c>
      <c r="H50" s="106">
        <f t="shared" si="1"/>
        <v>1500</v>
      </c>
      <c r="I50" s="112"/>
    </row>
    <row r="51" spans="2:12" x14ac:dyDescent="0.3">
      <c r="B51" s="112"/>
      <c r="C51" s="103"/>
      <c r="D51" s="104"/>
      <c r="E51" s="105"/>
      <c r="F51" s="106"/>
      <c r="G51" s="106"/>
      <c r="H51" s="106"/>
      <c r="I51" s="112"/>
    </row>
    <row r="52" spans="2:12" ht="14.5" x14ac:dyDescent="0.3">
      <c r="B52" s="112"/>
      <c r="C52" s="47"/>
      <c r="D52" s="60"/>
      <c r="E52" s="47"/>
      <c r="F52" s="47"/>
      <c r="G52" s="47"/>
      <c r="H52" s="127">
        <f>SUM(H47:H51)</f>
        <v>2689</v>
      </c>
      <c r="I52" s="112"/>
    </row>
    <row r="53" spans="2:12" x14ac:dyDescent="0.3">
      <c r="B53" s="193"/>
      <c r="C53" s="195" t="s">
        <v>295</v>
      </c>
      <c r="D53" s="197"/>
      <c r="E53" s="195"/>
      <c r="F53" s="195"/>
      <c r="G53" s="195"/>
      <c r="H53" s="200">
        <f>+H52+H45+H37+H32+H25</f>
        <v>143734.30000000002</v>
      </c>
      <c r="I53" s="112"/>
    </row>
    <row r="54" spans="2:12" ht="10.4" customHeight="1" x14ac:dyDescent="0.3">
      <c r="B54" s="112"/>
      <c r="I54" s="124"/>
    </row>
    <row r="55" spans="2:12" ht="14.5" x14ac:dyDescent="0.3">
      <c r="B55" s="112"/>
      <c r="C55" s="112"/>
      <c r="D55" s="123"/>
      <c r="E55" s="112"/>
      <c r="F55" s="112"/>
      <c r="G55" s="112"/>
      <c r="I55" s="112"/>
      <c r="J55" s="47"/>
      <c r="K55" s="47"/>
      <c r="L55" s="47"/>
    </row>
    <row r="56" spans="2:12" x14ac:dyDescent="0.3">
      <c r="B56" s="171"/>
      <c r="C56" s="130" t="s">
        <v>264</v>
      </c>
      <c r="D56" s="131"/>
      <c r="E56" s="130"/>
      <c r="F56" s="130"/>
      <c r="G56" s="130"/>
      <c r="H56" s="132"/>
    </row>
    <row r="57" spans="2:12" x14ac:dyDescent="0.3">
      <c r="B57" s="172"/>
      <c r="C57" s="85" t="s">
        <v>267</v>
      </c>
      <c r="D57" s="86"/>
      <c r="E57" s="85"/>
      <c r="F57" s="85"/>
      <c r="G57" s="85"/>
      <c r="H57" s="134"/>
    </row>
    <row r="58" spans="2:12" x14ac:dyDescent="0.3">
      <c r="B58" s="172"/>
      <c r="C58" s="85"/>
      <c r="D58" s="86"/>
      <c r="E58" s="85"/>
      <c r="F58" s="85"/>
      <c r="G58" s="85"/>
      <c r="H58" s="134"/>
    </row>
    <row r="59" spans="2:12" x14ac:dyDescent="0.3">
      <c r="B59" s="172"/>
      <c r="C59" s="85"/>
      <c r="D59" s="86"/>
      <c r="E59" s="85"/>
      <c r="F59" s="85"/>
      <c r="G59" s="85"/>
      <c r="H59" s="134"/>
    </row>
    <row r="60" spans="2:12" x14ac:dyDescent="0.3">
      <c r="B60" s="172"/>
      <c r="C60" s="173" t="s">
        <v>263</v>
      </c>
      <c r="D60" s="139"/>
      <c r="E60" s="165"/>
      <c r="F60" s="166"/>
      <c r="G60" s="165"/>
      <c r="H60" s="167"/>
    </row>
    <row r="61" spans="2:12" x14ac:dyDescent="0.3">
      <c r="B61" s="172"/>
      <c r="C61" s="155" t="s">
        <v>272</v>
      </c>
      <c r="D61" s="156" t="s">
        <v>233</v>
      </c>
      <c r="E61" s="157">
        <v>1</v>
      </c>
      <c r="F61" s="140">
        <v>3299</v>
      </c>
      <c r="G61" s="168">
        <v>0</v>
      </c>
      <c r="H61" s="140">
        <f>G61*F61*E61</f>
        <v>0</v>
      </c>
    </row>
    <row r="62" spans="2:12" x14ac:dyDescent="0.3">
      <c r="B62" s="172"/>
      <c r="C62" s="155" t="s">
        <v>273</v>
      </c>
      <c r="D62" s="156" t="s">
        <v>233</v>
      </c>
      <c r="E62" s="157">
        <v>1</v>
      </c>
      <c r="F62" s="140">
        <v>1656</v>
      </c>
      <c r="G62" s="168">
        <v>0</v>
      </c>
      <c r="H62" s="140">
        <f t="shared" ref="H62:H63" si="2">G62*F62*E62</f>
        <v>0</v>
      </c>
    </row>
    <row r="63" spans="2:12" x14ac:dyDescent="0.3">
      <c r="B63" s="172"/>
      <c r="C63" s="155" t="s">
        <v>274</v>
      </c>
      <c r="D63" s="156" t="s">
        <v>233</v>
      </c>
      <c r="E63" s="157">
        <v>1</v>
      </c>
      <c r="F63" s="140">
        <v>1832</v>
      </c>
      <c r="G63" s="168">
        <v>0</v>
      </c>
      <c r="H63" s="140">
        <f t="shared" si="2"/>
        <v>0</v>
      </c>
    </row>
    <row r="64" spans="2:12" x14ac:dyDescent="0.3">
      <c r="B64" s="174"/>
      <c r="C64" s="160" t="s">
        <v>312</v>
      </c>
      <c r="D64" s="161" t="s">
        <v>233</v>
      </c>
      <c r="E64" s="162">
        <v>1</v>
      </c>
      <c r="F64" s="163">
        <v>508</v>
      </c>
      <c r="G64" s="169"/>
      <c r="H64" s="170">
        <f>SUM(H61:H63)</f>
        <v>0</v>
      </c>
    </row>
    <row r="65" spans="3:8" x14ac:dyDescent="0.3">
      <c r="C65" s="125"/>
      <c r="D65" s="126"/>
      <c r="E65" s="125"/>
      <c r="F65" s="125"/>
      <c r="G65" s="125"/>
      <c r="H65" s="125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A6BF8-F4FF-4E34-BE69-8655E0F8344C}">
  <dimension ref="A1:P51"/>
  <sheetViews>
    <sheetView showGridLines="0" view="pageBreakPreview" topLeftCell="A17" zoomScaleNormal="100" zoomScaleSheetLayoutView="100" workbookViewId="0">
      <selection activeCell="G43" sqref="G43"/>
    </sheetView>
  </sheetViews>
  <sheetFormatPr defaultColWidth="15.08984375" defaultRowHeight="10.5" x14ac:dyDescent="0.25"/>
  <cols>
    <col min="1" max="1" width="13.54296875" style="50" customWidth="1"/>
    <col min="2" max="2" width="10.08984375" style="50" customWidth="1"/>
    <col min="3" max="3" width="50" style="50" customWidth="1"/>
    <col min="4" max="4" width="7.453125" style="71" customWidth="1"/>
    <col min="5" max="6" width="7.453125" style="50" customWidth="1"/>
    <col min="7" max="7" width="11.453125" style="50" customWidth="1"/>
    <col min="8" max="8" width="13" style="50" bestFit="1" customWidth="1"/>
    <col min="9" max="9" width="7.08984375" style="50" customWidth="1"/>
    <col min="10" max="237" width="15.08984375" style="48"/>
    <col min="238" max="238" width="13.90625" style="48" customWidth="1"/>
    <col min="239" max="239" width="47.08984375" style="48" bestFit="1" customWidth="1"/>
    <col min="240" max="240" width="9" style="48" customWidth="1"/>
    <col min="241" max="241" width="10.54296875" style="48" customWidth="1"/>
    <col min="242" max="242" width="16.453125" style="48" bestFit="1" customWidth="1"/>
    <col min="243" max="243" width="13.54296875" style="48" customWidth="1"/>
    <col min="244" max="248" width="15.08984375" style="48"/>
    <col min="249" max="249" width="16.453125" style="48" bestFit="1" customWidth="1"/>
    <col min="250" max="252" width="15.08984375" style="48"/>
    <col min="253" max="253" width="15.54296875" style="48" bestFit="1" customWidth="1"/>
    <col min="254" max="493" width="15.08984375" style="48"/>
    <col min="494" max="494" width="13.90625" style="48" customWidth="1"/>
    <col min="495" max="495" width="47.08984375" style="48" bestFit="1" customWidth="1"/>
    <col min="496" max="496" width="9" style="48" customWidth="1"/>
    <col min="497" max="497" width="10.54296875" style="48" customWidth="1"/>
    <col min="498" max="498" width="16.453125" style="48" bestFit="1" customWidth="1"/>
    <col min="499" max="499" width="13.54296875" style="48" customWidth="1"/>
    <col min="500" max="504" width="15.08984375" style="48"/>
    <col min="505" max="505" width="16.453125" style="48" bestFit="1" customWidth="1"/>
    <col min="506" max="508" width="15.08984375" style="48"/>
    <col min="509" max="509" width="15.54296875" style="48" bestFit="1" customWidth="1"/>
    <col min="510" max="749" width="15.08984375" style="48"/>
    <col min="750" max="750" width="13.90625" style="48" customWidth="1"/>
    <col min="751" max="751" width="47.08984375" style="48" bestFit="1" customWidth="1"/>
    <col min="752" max="752" width="9" style="48" customWidth="1"/>
    <col min="753" max="753" width="10.54296875" style="48" customWidth="1"/>
    <col min="754" max="754" width="16.453125" style="48" bestFit="1" customWidth="1"/>
    <col min="755" max="755" width="13.54296875" style="48" customWidth="1"/>
    <col min="756" max="760" width="15.08984375" style="48"/>
    <col min="761" max="761" width="16.453125" style="48" bestFit="1" customWidth="1"/>
    <col min="762" max="764" width="15.08984375" style="48"/>
    <col min="765" max="765" width="15.54296875" style="48" bestFit="1" customWidth="1"/>
    <col min="766" max="1005" width="15.08984375" style="48"/>
    <col min="1006" max="1006" width="13.90625" style="48" customWidth="1"/>
    <col min="1007" max="1007" width="47.08984375" style="48" bestFit="1" customWidth="1"/>
    <col min="1008" max="1008" width="9" style="48" customWidth="1"/>
    <col min="1009" max="1009" width="10.54296875" style="48" customWidth="1"/>
    <col min="1010" max="1010" width="16.453125" style="48" bestFit="1" customWidth="1"/>
    <col min="1011" max="1011" width="13.54296875" style="48" customWidth="1"/>
    <col min="1012" max="1016" width="15.08984375" style="48"/>
    <col min="1017" max="1017" width="16.453125" style="48" bestFit="1" customWidth="1"/>
    <col min="1018" max="1020" width="15.08984375" style="48"/>
    <col min="1021" max="1021" width="15.54296875" style="48" bestFit="1" customWidth="1"/>
    <col min="1022" max="1261" width="15.08984375" style="48"/>
    <col min="1262" max="1262" width="13.90625" style="48" customWidth="1"/>
    <col min="1263" max="1263" width="47.08984375" style="48" bestFit="1" customWidth="1"/>
    <col min="1264" max="1264" width="9" style="48" customWidth="1"/>
    <col min="1265" max="1265" width="10.54296875" style="48" customWidth="1"/>
    <col min="1266" max="1266" width="16.453125" style="48" bestFit="1" customWidth="1"/>
    <col min="1267" max="1267" width="13.54296875" style="48" customWidth="1"/>
    <col min="1268" max="1272" width="15.08984375" style="48"/>
    <col min="1273" max="1273" width="16.453125" style="48" bestFit="1" customWidth="1"/>
    <col min="1274" max="1276" width="15.08984375" style="48"/>
    <col min="1277" max="1277" width="15.54296875" style="48" bestFit="1" customWidth="1"/>
    <col min="1278" max="1517" width="15.08984375" style="48"/>
    <col min="1518" max="1518" width="13.90625" style="48" customWidth="1"/>
    <col min="1519" max="1519" width="47.08984375" style="48" bestFit="1" customWidth="1"/>
    <col min="1520" max="1520" width="9" style="48" customWidth="1"/>
    <col min="1521" max="1521" width="10.54296875" style="48" customWidth="1"/>
    <col min="1522" max="1522" width="16.453125" style="48" bestFit="1" customWidth="1"/>
    <col min="1523" max="1523" width="13.54296875" style="48" customWidth="1"/>
    <col min="1524" max="1528" width="15.08984375" style="48"/>
    <col min="1529" max="1529" width="16.453125" style="48" bestFit="1" customWidth="1"/>
    <col min="1530" max="1532" width="15.08984375" style="48"/>
    <col min="1533" max="1533" width="15.54296875" style="48" bestFit="1" customWidth="1"/>
    <col min="1534" max="1773" width="15.08984375" style="48"/>
    <col min="1774" max="1774" width="13.90625" style="48" customWidth="1"/>
    <col min="1775" max="1775" width="47.08984375" style="48" bestFit="1" customWidth="1"/>
    <col min="1776" max="1776" width="9" style="48" customWidth="1"/>
    <col min="1777" max="1777" width="10.54296875" style="48" customWidth="1"/>
    <col min="1778" max="1778" width="16.453125" style="48" bestFit="1" customWidth="1"/>
    <col min="1779" max="1779" width="13.54296875" style="48" customWidth="1"/>
    <col min="1780" max="1784" width="15.08984375" style="48"/>
    <col min="1785" max="1785" width="16.453125" style="48" bestFit="1" customWidth="1"/>
    <col min="1786" max="1788" width="15.08984375" style="48"/>
    <col min="1789" max="1789" width="15.54296875" style="48" bestFit="1" customWidth="1"/>
    <col min="1790" max="2029" width="15.08984375" style="48"/>
    <col min="2030" max="2030" width="13.90625" style="48" customWidth="1"/>
    <col min="2031" max="2031" width="47.08984375" style="48" bestFit="1" customWidth="1"/>
    <col min="2032" max="2032" width="9" style="48" customWidth="1"/>
    <col min="2033" max="2033" width="10.54296875" style="48" customWidth="1"/>
    <col min="2034" max="2034" width="16.453125" style="48" bestFit="1" customWidth="1"/>
    <col min="2035" max="2035" width="13.54296875" style="48" customWidth="1"/>
    <col min="2036" max="2040" width="15.08984375" style="48"/>
    <col min="2041" max="2041" width="16.453125" style="48" bestFit="1" customWidth="1"/>
    <col min="2042" max="2044" width="15.08984375" style="48"/>
    <col min="2045" max="2045" width="15.54296875" style="48" bestFit="1" customWidth="1"/>
    <col min="2046" max="2285" width="15.08984375" style="48"/>
    <col min="2286" max="2286" width="13.90625" style="48" customWidth="1"/>
    <col min="2287" max="2287" width="47.08984375" style="48" bestFit="1" customWidth="1"/>
    <col min="2288" max="2288" width="9" style="48" customWidth="1"/>
    <col min="2289" max="2289" width="10.54296875" style="48" customWidth="1"/>
    <col min="2290" max="2290" width="16.453125" style="48" bestFit="1" customWidth="1"/>
    <col min="2291" max="2291" width="13.54296875" style="48" customWidth="1"/>
    <col min="2292" max="2296" width="15.08984375" style="48"/>
    <col min="2297" max="2297" width="16.453125" style="48" bestFit="1" customWidth="1"/>
    <col min="2298" max="2300" width="15.08984375" style="48"/>
    <col min="2301" max="2301" width="15.54296875" style="48" bestFit="1" customWidth="1"/>
    <col min="2302" max="2541" width="15.08984375" style="48"/>
    <col min="2542" max="2542" width="13.90625" style="48" customWidth="1"/>
    <col min="2543" max="2543" width="47.08984375" style="48" bestFit="1" customWidth="1"/>
    <col min="2544" max="2544" width="9" style="48" customWidth="1"/>
    <col min="2545" max="2545" width="10.54296875" style="48" customWidth="1"/>
    <col min="2546" max="2546" width="16.453125" style="48" bestFit="1" customWidth="1"/>
    <col min="2547" max="2547" width="13.54296875" style="48" customWidth="1"/>
    <col min="2548" max="2552" width="15.08984375" style="48"/>
    <col min="2553" max="2553" width="16.453125" style="48" bestFit="1" customWidth="1"/>
    <col min="2554" max="2556" width="15.08984375" style="48"/>
    <col min="2557" max="2557" width="15.54296875" style="48" bestFit="1" customWidth="1"/>
    <col min="2558" max="2797" width="15.08984375" style="48"/>
    <col min="2798" max="2798" width="13.90625" style="48" customWidth="1"/>
    <col min="2799" max="2799" width="47.08984375" style="48" bestFit="1" customWidth="1"/>
    <col min="2800" max="2800" width="9" style="48" customWidth="1"/>
    <col min="2801" max="2801" width="10.54296875" style="48" customWidth="1"/>
    <col min="2802" max="2802" width="16.453125" style="48" bestFit="1" customWidth="1"/>
    <col min="2803" max="2803" width="13.54296875" style="48" customWidth="1"/>
    <col min="2804" max="2808" width="15.08984375" style="48"/>
    <col min="2809" max="2809" width="16.453125" style="48" bestFit="1" customWidth="1"/>
    <col min="2810" max="2812" width="15.08984375" style="48"/>
    <col min="2813" max="2813" width="15.54296875" style="48" bestFit="1" customWidth="1"/>
    <col min="2814" max="3053" width="15.08984375" style="48"/>
    <col min="3054" max="3054" width="13.90625" style="48" customWidth="1"/>
    <col min="3055" max="3055" width="47.08984375" style="48" bestFit="1" customWidth="1"/>
    <col min="3056" max="3056" width="9" style="48" customWidth="1"/>
    <col min="3057" max="3057" width="10.54296875" style="48" customWidth="1"/>
    <col min="3058" max="3058" width="16.453125" style="48" bestFit="1" customWidth="1"/>
    <col min="3059" max="3059" width="13.54296875" style="48" customWidth="1"/>
    <col min="3060" max="3064" width="15.08984375" style="48"/>
    <col min="3065" max="3065" width="16.453125" style="48" bestFit="1" customWidth="1"/>
    <col min="3066" max="3068" width="15.08984375" style="48"/>
    <col min="3069" max="3069" width="15.54296875" style="48" bestFit="1" customWidth="1"/>
    <col min="3070" max="3309" width="15.08984375" style="48"/>
    <col min="3310" max="3310" width="13.90625" style="48" customWidth="1"/>
    <col min="3311" max="3311" width="47.08984375" style="48" bestFit="1" customWidth="1"/>
    <col min="3312" max="3312" width="9" style="48" customWidth="1"/>
    <col min="3313" max="3313" width="10.54296875" style="48" customWidth="1"/>
    <col min="3314" max="3314" width="16.453125" style="48" bestFit="1" customWidth="1"/>
    <col min="3315" max="3315" width="13.54296875" style="48" customWidth="1"/>
    <col min="3316" max="3320" width="15.08984375" style="48"/>
    <col min="3321" max="3321" width="16.453125" style="48" bestFit="1" customWidth="1"/>
    <col min="3322" max="3324" width="15.08984375" style="48"/>
    <col min="3325" max="3325" width="15.54296875" style="48" bestFit="1" customWidth="1"/>
    <col min="3326" max="3565" width="15.08984375" style="48"/>
    <col min="3566" max="3566" width="13.90625" style="48" customWidth="1"/>
    <col min="3567" max="3567" width="47.08984375" style="48" bestFit="1" customWidth="1"/>
    <col min="3568" max="3568" width="9" style="48" customWidth="1"/>
    <col min="3569" max="3569" width="10.54296875" style="48" customWidth="1"/>
    <col min="3570" max="3570" width="16.453125" style="48" bestFit="1" customWidth="1"/>
    <col min="3571" max="3571" width="13.54296875" style="48" customWidth="1"/>
    <col min="3572" max="3576" width="15.08984375" style="48"/>
    <col min="3577" max="3577" width="16.453125" style="48" bestFit="1" customWidth="1"/>
    <col min="3578" max="3580" width="15.08984375" style="48"/>
    <col min="3581" max="3581" width="15.54296875" style="48" bestFit="1" customWidth="1"/>
    <col min="3582" max="3821" width="15.08984375" style="48"/>
    <col min="3822" max="3822" width="13.90625" style="48" customWidth="1"/>
    <col min="3823" max="3823" width="47.08984375" style="48" bestFit="1" customWidth="1"/>
    <col min="3824" max="3824" width="9" style="48" customWidth="1"/>
    <col min="3825" max="3825" width="10.54296875" style="48" customWidth="1"/>
    <col min="3826" max="3826" width="16.453125" style="48" bestFit="1" customWidth="1"/>
    <col min="3827" max="3827" width="13.54296875" style="48" customWidth="1"/>
    <col min="3828" max="3832" width="15.08984375" style="48"/>
    <col min="3833" max="3833" width="16.453125" style="48" bestFit="1" customWidth="1"/>
    <col min="3834" max="3836" width="15.08984375" style="48"/>
    <col min="3837" max="3837" width="15.54296875" style="48" bestFit="1" customWidth="1"/>
    <col min="3838" max="4077" width="15.08984375" style="48"/>
    <col min="4078" max="4078" width="13.90625" style="48" customWidth="1"/>
    <col min="4079" max="4079" width="47.08984375" style="48" bestFit="1" customWidth="1"/>
    <col min="4080" max="4080" width="9" style="48" customWidth="1"/>
    <col min="4081" max="4081" width="10.54296875" style="48" customWidth="1"/>
    <col min="4082" max="4082" width="16.453125" style="48" bestFit="1" customWidth="1"/>
    <col min="4083" max="4083" width="13.54296875" style="48" customWidth="1"/>
    <col min="4084" max="4088" width="15.08984375" style="48"/>
    <col min="4089" max="4089" width="16.453125" style="48" bestFit="1" customWidth="1"/>
    <col min="4090" max="4092" width="15.08984375" style="48"/>
    <col min="4093" max="4093" width="15.54296875" style="48" bestFit="1" customWidth="1"/>
    <col min="4094" max="4333" width="15.08984375" style="48"/>
    <col min="4334" max="4334" width="13.90625" style="48" customWidth="1"/>
    <col min="4335" max="4335" width="47.08984375" style="48" bestFit="1" customWidth="1"/>
    <col min="4336" max="4336" width="9" style="48" customWidth="1"/>
    <col min="4337" max="4337" width="10.54296875" style="48" customWidth="1"/>
    <col min="4338" max="4338" width="16.453125" style="48" bestFit="1" customWidth="1"/>
    <col min="4339" max="4339" width="13.54296875" style="48" customWidth="1"/>
    <col min="4340" max="4344" width="15.08984375" style="48"/>
    <col min="4345" max="4345" width="16.453125" style="48" bestFit="1" customWidth="1"/>
    <col min="4346" max="4348" width="15.08984375" style="48"/>
    <col min="4349" max="4349" width="15.54296875" style="48" bestFit="1" customWidth="1"/>
    <col min="4350" max="4589" width="15.08984375" style="48"/>
    <col min="4590" max="4590" width="13.90625" style="48" customWidth="1"/>
    <col min="4591" max="4591" width="47.08984375" style="48" bestFit="1" customWidth="1"/>
    <col min="4592" max="4592" width="9" style="48" customWidth="1"/>
    <col min="4593" max="4593" width="10.54296875" style="48" customWidth="1"/>
    <col min="4594" max="4594" width="16.453125" style="48" bestFit="1" customWidth="1"/>
    <col min="4595" max="4595" width="13.54296875" style="48" customWidth="1"/>
    <col min="4596" max="4600" width="15.08984375" style="48"/>
    <col min="4601" max="4601" width="16.453125" style="48" bestFit="1" customWidth="1"/>
    <col min="4602" max="4604" width="15.08984375" style="48"/>
    <col min="4605" max="4605" width="15.54296875" style="48" bestFit="1" customWidth="1"/>
    <col min="4606" max="4845" width="15.08984375" style="48"/>
    <col min="4846" max="4846" width="13.90625" style="48" customWidth="1"/>
    <col min="4847" max="4847" width="47.08984375" style="48" bestFit="1" customWidth="1"/>
    <col min="4848" max="4848" width="9" style="48" customWidth="1"/>
    <col min="4849" max="4849" width="10.54296875" style="48" customWidth="1"/>
    <col min="4850" max="4850" width="16.453125" style="48" bestFit="1" customWidth="1"/>
    <col min="4851" max="4851" width="13.54296875" style="48" customWidth="1"/>
    <col min="4852" max="4856" width="15.08984375" style="48"/>
    <col min="4857" max="4857" width="16.453125" style="48" bestFit="1" customWidth="1"/>
    <col min="4858" max="4860" width="15.08984375" style="48"/>
    <col min="4861" max="4861" width="15.54296875" style="48" bestFit="1" customWidth="1"/>
    <col min="4862" max="5101" width="15.08984375" style="48"/>
    <col min="5102" max="5102" width="13.90625" style="48" customWidth="1"/>
    <col min="5103" max="5103" width="47.08984375" style="48" bestFit="1" customWidth="1"/>
    <col min="5104" max="5104" width="9" style="48" customWidth="1"/>
    <col min="5105" max="5105" width="10.54296875" style="48" customWidth="1"/>
    <col min="5106" max="5106" width="16.453125" style="48" bestFit="1" customWidth="1"/>
    <col min="5107" max="5107" width="13.54296875" style="48" customWidth="1"/>
    <col min="5108" max="5112" width="15.08984375" style="48"/>
    <col min="5113" max="5113" width="16.453125" style="48" bestFit="1" customWidth="1"/>
    <col min="5114" max="5116" width="15.08984375" style="48"/>
    <col min="5117" max="5117" width="15.54296875" style="48" bestFit="1" customWidth="1"/>
    <col min="5118" max="5357" width="15.08984375" style="48"/>
    <col min="5358" max="5358" width="13.90625" style="48" customWidth="1"/>
    <col min="5359" max="5359" width="47.08984375" style="48" bestFit="1" customWidth="1"/>
    <col min="5360" max="5360" width="9" style="48" customWidth="1"/>
    <col min="5361" max="5361" width="10.54296875" style="48" customWidth="1"/>
    <col min="5362" max="5362" width="16.453125" style="48" bestFit="1" customWidth="1"/>
    <col min="5363" max="5363" width="13.54296875" style="48" customWidth="1"/>
    <col min="5364" max="5368" width="15.08984375" style="48"/>
    <col min="5369" max="5369" width="16.453125" style="48" bestFit="1" customWidth="1"/>
    <col min="5370" max="5372" width="15.08984375" style="48"/>
    <col min="5373" max="5373" width="15.54296875" style="48" bestFit="1" customWidth="1"/>
    <col min="5374" max="5613" width="15.08984375" style="48"/>
    <col min="5614" max="5614" width="13.90625" style="48" customWidth="1"/>
    <col min="5615" max="5615" width="47.08984375" style="48" bestFit="1" customWidth="1"/>
    <col min="5616" max="5616" width="9" style="48" customWidth="1"/>
    <col min="5617" max="5617" width="10.54296875" style="48" customWidth="1"/>
    <col min="5618" max="5618" width="16.453125" style="48" bestFit="1" customWidth="1"/>
    <col min="5619" max="5619" width="13.54296875" style="48" customWidth="1"/>
    <col min="5620" max="5624" width="15.08984375" style="48"/>
    <col min="5625" max="5625" width="16.453125" style="48" bestFit="1" customWidth="1"/>
    <col min="5626" max="5628" width="15.08984375" style="48"/>
    <col min="5629" max="5629" width="15.54296875" style="48" bestFit="1" customWidth="1"/>
    <col min="5630" max="5869" width="15.08984375" style="48"/>
    <col min="5870" max="5870" width="13.90625" style="48" customWidth="1"/>
    <col min="5871" max="5871" width="47.08984375" style="48" bestFit="1" customWidth="1"/>
    <col min="5872" max="5872" width="9" style="48" customWidth="1"/>
    <col min="5873" max="5873" width="10.54296875" style="48" customWidth="1"/>
    <col min="5874" max="5874" width="16.453125" style="48" bestFit="1" customWidth="1"/>
    <col min="5875" max="5875" width="13.54296875" style="48" customWidth="1"/>
    <col min="5876" max="5880" width="15.08984375" style="48"/>
    <col min="5881" max="5881" width="16.453125" style="48" bestFit="1" customWidth="1"/>
    <col min="5882" max="5884" width="15.08984375" style="48"/>
    <col min="5885" max="5885" width="15.54296875" style="48" bestFit="1" customWidth="1"/>
    <col min="5886" max="6125" width="15.08984375" style="48"/>
    <col min="6126" max="6126" width="13.90625" style="48" customWidth="1"/>
    <col min="6127" max="6127" width="47.08984375" style="48" bestFit="1" customWidth="1"/>
    <col min="6128" max="6128" width="9" style="48" customWidth="1"/>
    <col min="6129" max="6129" width="10.54296875" style="48" customWidth="1"/>
    <col min="6130" max="6130" width="16.453125" style="48" bestFit="1" customWidth="1"/>
    <col min="6131" max="6131" width="13.54296875" style="48" customWidth="1"/>
    <col min="6132" max="6136" width="15.08984375" style="48"/>
    <col min="6137" max="6137" width="16.453125" style="48" bestFit="1" customWidth="1"/>
    <col min="6138" max="6140" width="15.08984375" style="48"/>
    <col min="6141" max="6141" width="15.54296875" style="48" bestFit="1" customWidth="1"/>
    <col min="6142" max="6381" width="15.08984375" style="48"/>
    <col min="6382" max="6382" width="13.90625" style="48" customWidth="1"/>
    <col min="6383" max="6383" width="47.08984375" style="48" bestFit="1" customWidth="1"/>
    <col min="6384" max="6384" width="9" style="48" customWidth="1"/>
    <col min="6385" max="6385" width="10.54296875" style="48" customWidth="1"/>
    <col min="6386" max="6386" width="16.453125" style="48" bestFit="1" customWidth="1"/>
    <col min="6387" max="6387" width="13.54296875" style="48" customWidth="1"/>
    <col min="6388" max="6392" width="15.08984375" style="48"/>
    <col min="6393" max="6393" width="16.453125" style="48" bestFit="1" customWidth="1"/>
    <col min="6394" max="6396" width="15.08984375" style="48"/>
    <col min="6397" max="6397" width="15.54296875" style="48" bestFit="1" customWidth="1"/>
    <col min="6398" max="6637" width="15.08984375" style="48"/>
    <col min="6638" max="6638" width="13.90625" style="48" customWidth="1"/>
    <col min="6639" max="6639" width="47.08984375" style="48" bestFit="1" customWidth="1"/>
    <col min="6640" max="6640" width="9" style="48" customWidth="1"/>
    <col min="6641" max="6641" width="10.54296875" style="48" customWidth="1"/>
    <col min="6642" max="6642" width="16.453125" style="48" bestFit="1" customWidth="1"/>
    <col min="6643" max="6643" width="13.54296875" style="48" customWidth="1"/>
    <col min="6644" max="6648" width="15.08984375" style="48"/>
    <col min="6649" max="6649" width="16.453125" style="48" bestFit="1" customWidth="1"/>
    <col min="6650" max="6652" width="15.08984375" style="48"/>
    <col min="6653" max="6653" width="15.54296875" style="48" bestFit="1" customWidth="1"/>
    <col min="6654" max="6893" width="15.08984375" style="48"/>
    <col min="6894" max="6894" width="13.90625" style="48" customWidth="1"/>
    <col min="6895" max="6895" width="47.08984375" style="48" bestFit="1" customWidth="1"/>
    <col min="6896" max="6896" width="9" style="48" customWidth="1"/>
    <col min="6897" max="6897" width="10.54296875" style="48" customWidth="1"/>
    <col min="6898" max="6898" width="16.453125" style="48" bestFit="1" customWidth="1"/>
    <col min="6899" max="6899" width="13.54296875" style="48" customWidth="1"/>
    <col min="6900" max="6904" width="15.08984375" style="48"/>
    <col min="6905" max="6905" width="16.453125" style="48" bestFit="1" customWidth="1"/>
    <col min="6906" max="6908" width="15.08984375" style="48"/>
    <col min="6909" max="6909" width="15.54296875" style="48" bestFit="1" customWidth="1"/>
    <col min="6910" max="7149" width="15.08984375" style="48"/>
    <col min="7150" max="7150" width="13.90625" style="48" customWidth="1"/>
    <col min="7151" max="7151" width="47.08984375" style="48" bestFit="1" customWidth="1"/>
    <col min="7152" max="7152" width="9" style="48" customWidth="1"/>
    <col min="7153" max="7153" width="10.54296875" style="48" customWidth="1"/>
    <col min="7154" max="7154" width="16.453125" style="48" bestFit="1" customWidth="1"/>
    <col min="7155" max="7155" width="13.54296875" style="48" customWidth="1"/>
    <col min="7156" max="7160" width="15.08984375" style="48"/>
    <col min="7161" max="7161" width="16.453125" style="48" bestFit="1" customWidth="1"/>
    <col min="7162" max="7164" width="15.08984375" style="48"/>
    <col min="7165" max="7165" width="15.54296875" style="48" bestFit="1" customWidth="1"/>
    <col min="7166" max="7405" width="15.08984375" style="48"/>
    <col min="7406" max="7406" width="13.90625" style="48" customWidth="1"/>
    <col min="7407" max="7407" width="47.08984375" style="48" bestFit="1" customWidth="1"/>
    <col min="7408" max="7408" width="9" style="48" customWidth="1"/>
    <col min="7409" max="7409" width="10.54296875" style="48" customWidth="1"/>
    <col min="7410" max="7410" width="16.453125" style="48" bestFit="1" customWidth="1"/>
    <col min="7411" max="7411" width="13.54296875" style="48" customWidth="1"/>
    <col min="7412" max="7416" width="15.08984375" style="48"/>
    <col min="7417" max="7417" width="16.453125" style="48" bestFit="1" customWidth="1"/>
    <col min="7418" max="7420" width="15.08984375" style="48"/>
    <col min="7421" max="7421" width="15.54296875" style="48" bestFit="1" customWidth="1"/>
    <col min="7422" max="7661" width="15.08984375" style="48"/>
    <col min="7662" max="7662" width="13.90625" style="48" customWidth="1"/>
    <col min="7663" max="7663" width="47.08984375" style="48" bestFit="1" customWidth="1"/>
    <col min="7664" max="7664" width="9" style="48" customWidth="1"/>
    <col min="7665" max="7665" width="10.54296875" style="48" customWidth="1"/>
    <col min="7666" max="7666" width="16.453125" style="48" bestFit="1" customWidth="1"/>
    <col min="7667" max="7667" width="13.54296875" style="48" customWidth="1"/>
    <col min="7668" max="7672" width="15.08984375" style="48"/>
    <col min="7673" max="7673" width="16.453125" style="48" bestFit="1" customWidth="1"/>
    <col min="7674" max="7676" width="15.08984375" style="48"/>
    <col min="7677" max="7677" width="15.54296875" style="48" bestFit="1" customWidth="1"/>
    <col min="7678" max="7917" width="15.08984375" style="48"/>
    <col min="7918" max="7918" width="13.90625" style="48" customWidth="1"/>
    <col min="7919" max="7919" width="47.08984375" style="48" bestFit="1" customWidth="1"/>
    <col min="7920" max="7920" width="9" style="48" customWidth="1"/>
    <col min="7921" max="7921" width="10.54296875" style="48" customWidth="1"/>
    <col min="7922" max="7922" width="16.453125" style="48" bestFit="1" customWidth="1"/>
    <col min="7923" max="7923" width="13.54296875" style="48" customWidth="1"/>
    <col min="7924" max="7928" width="15.08984375" style="48"/>
    <col min="7929" max="7929" width="16.453125" style="48" bestFit="1" customWidth="1"/>
    <col min="7930" max="7932" width="15.08984375" style="48"/>
    <col min="7933" max="7933" width="15.54296875" style="48" bestFit="1" customWidth="1"/>
    <col min="7934" max="8173" width="15.08984375" style="48"/>
    <col min="8174" max="8174" width="13.90625" style="48" customWidth="1"/>
    <col min="8175" max="8175" width="47.08984375" style="48" bestFit="1" customWidth="1"/>
    <col min="8176" max="8176" width="9" style="48" customWidth="1"/>
    <col min="8177" max="8177" width="10.54296875" style="48" customWidth="1"/>
    <col min="8178" max="8178" width="16.453125" style="48" bestFit="1" customWidth="1"/>
    <col min="8179" max="8179" width="13.54296875" style="48" customWidth="1"/>
    <col min="8180" max="8184" width="15.08984375" style="48"/>
    <col min="8185" max="8185" width="16.453125" style="48" bestFit="1" customWidth="1"/>
    <col min="8186" max="8188" width="15.08984375" style="48"/>
    <col min="8189" max="8189" width="15.54296875" style="48" bestFit="1" customWidth="1"/>
    <col min="8190" max="8429" width="15.08984375" style="48"/>
    <col min="8430" max="8430" width="13.90625" style="48" customWidth="1"/>
    <col min="8431" max="8431" width="47.08984375" style="48" bestFit="1" customWidth="1"/>
    <col min="8432" max="8432" width="9" style="48" customWidth="1"/>
    <col min="8433" max="8433" width="10.54296875" style="48" customWidth="1"/>
    <col min="8434" max="8434" width="16.453125" style="48" bestFit="1" customWidth="1"/>
    <col min="8435" max="8435" width="13.54296875" style="48" customWidth="1"/>
    <col min="8436" max="8440" width="15.08984375" style="48"/>
    <col min="8441" max="8441" width="16.453125" style="48" bestFit="1" customWidth="1"/>
    <col min="8442" max="8444" width="15.08984375" style="48"/>
    <col min="8445" max="8445" width="15.54296875" style="48" bestFit="1" customWidth="1"/>
    <col min="8446" max="8685" width="15.08984375" style="48"/>
    <col min="8686" max="8686" width="13.90625" style="48" customWidth="1"/>
    <col min="8687" max="8687" width="47.08984375" style="48" bestFit="1" customWidth="1"/>
    <col min="8688" max="8688" width="9" style="48" customWidth="1"/>
    <col min="8689" max="8689" width="10.54296875" style="48" customWidth="1"/>
    <col min="8690" max="8690" width="16.453125" style="48" bestFit="1" customWidth="1"/>
    <col min="8691" max="8691" width="13.54296875" style="48" customWidth="1"/>
    <col min="8692" max="8696" width="15.08984375" style="48"/>
    <col min="8697" max="8697" width="16.453125" style="48" bestFit="1" customWidth="1"/>
    <col min="8698" max="8700" width="15.08984375" style="48"/>
    <col min="8701" max="8701" width="15.54296875" style="48" bestFit="1" customWidth="1"/>
    <col min="8702" max="8941" width="15.08984375" style="48"/>
    <col min="8942" max="8942" width="13.90625" style="48" customWidth="1"/>
    <col min="8943" max="8943" width="47.08984375" style="48" bestFit="1" customWidth="1"/>
    <col min="8944" max="8944" width="9" style="48" customWidth="1"/>
    <col min="8945" max="8945" width="10.54296875" style="48" customWidth="1"/>
    <col min="8946" max="8946" width="16.453125" style="48" bestFit="1" customWidth="1"/>
    <col min="8947" max="8947" width="13.54296875" style="48" customWidth="1"/>
    <col min="8948" max="8952" width="15.08984375" style="48"/>
    <col min="8953" max="8953" width="16.453125" style="48" bestFit="1" customWidth="1"/>
    <col min="8954" max="8956" width="15.08984375" style="48"/>
    <col min="8957" max="8957" width="15.54296875" style="48" bestFit="1" customWidth="1"/>
    <col min="8958" max="9197" width="15.08984375" style="48"/>
    <col min="9198" max="9198" width="13.90625" style="48" customWidth="1"/>
    <col min="9199" max="9199" width="47.08984375" style="48" bestFit="1" customWidth="1"/>
    <col min="9200" max="9200" width="9" style="48" customWidth="1"/>
    <col min="9201" max="9201" width="10.54296875" style="48" customWidth="1"/>
    <col min="9202" max="9202" width="16.453125" style="48" bestFit="1" customWidth="1"/>
    <col min="9203" max="9203" width="13.54296875" style="48" customWidth="1"/>
    <col min="9204" max="9208" width="15.08984375" style="48"/>
    <col min="9209" max="9209" width="16.453125" style="48" bestFit="1" customWidth="1"/>
    <col min="9210" max="9212" width="15.08984375" style="48"/>
    <col min="9213" max="9213" width="15.54296875" style="48" bestFit="1" customWidth="1"/>
    <col min="9214" max="9453" width="15.08984375" style="48"/>
    <col min="9454" max="9454" width="13.90625" style="48" customWidth="1"/>
    <col min="9455" max="9455" width="47.08984375" style="48" bestFit="1" customWidth="1"/>
    <col min="9456" max="9456" width="9" style="48" customWidth="1"/>
    <col min="9457" max="9457" width="10.54296875" style="48" customWidth="1"/>
    <col min="9458" max="9458" width="16.453125" style="48" bestFit="1" customWidth="1"/>
    <col min="9459" max="9459" width="13.54296875" style="48" customWidth="1"/>
    <col min="9460" max="9464" width="15.08984375" style="48"/>
    <col min="9465" max="9465" width="16.453125" style="48" bestFit="1" customWidth="1"/>
    <col min="9466" max="9468" width="15.08984375" style="48"/>
    <col min="9469" max="9469" width="15.54296875" style="48" bestFit="1" customWidth="1"/>
    <col min="9470" max="9709" width="15.08984375" style="48"/>
    <col min="9710" max="9710" width="13.90625" style="48" customWidth="1"/>
    <col min="9711" max="9711" width="47.08984375" style="48" bestFit="1" customWidth="1"/>
    <col min="9712" max="9712" width="9" style="48" customWidth="1"/>
    <col min="9713" max="9713" width="10.54296875" style="48" customWidth="1"/>
    <col min="9714" max="9714" width="16.453125" style="48" bestFit="1" customWidth="1"/>
    <col min="9715" max="9715" width="13.54296875" style="48" customWidth="1"/>
    <col min="9716" max="9720" width="15.08984375" style="48"/>
    <col min="9721" max="9721" width="16.453125" style="48" bestFit="1" customWidth="1"/>
    <col min="9722" max="9724" width="15.08984375" style="48"/>
    <col min="9725" max="9725" width="15.54296875" style="48" bestFit="1" customWidth="1"/>
    <col min="9726" max="9965" width="15.08984375" style="48"/>
    <col min="9966" max="9966" width="13.90625" style="48" customWidth="1"/>
    <col min="9967" max="9967" width="47.08984375" style="48" bestFit="1" customWidth="1"/>
    <col min="9968" max="9968" width="9" style="48" customWidth="1"/>
    <col min="9969" max="9969" width="10.54296875" style="48" customWidth="1"/>
    <col min="9970" max="9970" width="16.453125" style="48" bestFit="1" customWidth="1"/>
    <col min="9971" max="9971" width="13.54296875" style="48" customWidth="1"/>
    <col min="9972" max="9976" width="15.08984375" style="48"/>
    <col min="9977" max="9977" width="16.453125" style="48" bestFit="1" customWidth="1"/>
    <col min="9978" max="9980" width="15.08984375" style="48"/>
    <col min="9981" max="9981" width="15.54296875" style="48" bestFit="1" customWidth="1"/>
    <col min="9982" max="10221" width="15.08984375" style="48"/>
    <col min="10222" max="10222" width="13.90625" style="48" customWidth="1"/>
    <col min="10223" max="10223" width="47.08984375" style="48" bestFit="1" customWidth="1"/>
    <col min="10224" max="10224" width="9" style="48" customWidth="1"/>
    <col min="10225" max="10225" width="10.54296875" style="48" customWidth="1"/>
    <col min="10226" max="10226" width="16.453125" style="48" bestFit="1" customWidth="1"/>
    <col min="10227" max="10227" width="13.54296875" style="48" customWidth="1"/>
    <col min="10228" max="10232" width="15.08984375" style="48"/>
    <col min="10233" max="10233" width="16.453125" style="48" bestFit="1" customWidth="1"/>
    <col min="10234" max="10236" width="15.08984375" style="48"/>
    <col min="10237" max="10237" width="15.54296875" style="48" bestFit="1" customWidth="1"/>
    <col min="10238" max="10477" width="15.08984375" style="48"/>
    <col min="10478" max="10478" width="13.90625" style="48" customWidth="1"/>
    <col min="10479" max="10479" width="47.08984375" style="48" bestFit="1" customWidth="1"/>
    <col min="10480" max="10480" width="9" style="48" customWidth="1"/>
    <col min="10481" max="10481" width="10.54296875" style="48" customWidth="1"/>
    <col min="10482" max="10482" width="16.453125" style="48" bestFit="1" customWidth="1"/>
    <col min="10483" max="10483" width="13.54296875" style="48" customWidth="1"/>
    <col min="10484" max="10488" width="15.08984375" style="48"/>
    <col min="10489" max="10489" width="16.453125" style="48" bestFit="1" customWidth="1"/>
    <col min="10490" max="10492" width="15.08984375" style="48"/>
    <col min="10493" max="10493" width="15.54296875" style="48" bestFit="1" customWidth="1"/>
    <col min="10494" max="10733" width="15.08984375" style="48"/>
    <col min="10734" max="10734" width="13.90625" style="48" customWidth="1"/>
    <col min="10735" max="10735" width="47.08984375" style="48" bestFit="1" customWidth="1"/>
    <col min="10736" max="10736" width="9" style="48" customWidth="1"/>
    <col min="10737" max="10737" width="10.54296875" style="48" customWidth="1"/>
    <col min="10738" max="10738" width="16.453125" style="48" bestFit="1" customWidth="1"/>
    <col min="10739" max="10739" width="13.54296875" style="48" customWidth="1"/>
    <col min="10740" max="10744" width="15.08984375" style="48"/>
    <col min="10745" max="10745" width="16.453125" style="48" bestFit="1" customWidth="1"/>
    <col min="10746" max="10748" width="15.08984375" style="48"/>
    <col min="10749" max="10749" width="15.54296875" style="48" bestFit="1" customWidth="1"/>
    <col min="10750" max="10989" width="15.08984375" style="48"/>
    <col min="10990" max="10990" width="13.90625" style="48" customWidth="1"/>
    <col min="10991" max="10991" width="47.08984375" style="48" bestFit="1" customWidth="1"/>
    <col min="10992" max="10992" width="9" style="48" customWidth="1"/>
    <col min="10993" max="10993" width="10.54296875" style="48" customWidth="1"/>
    <col min="10994" max="10994" width="16.453125" style="48" bestFit="1" customWidth="1"/>
    <col min="10995" max="10995" width="13.54296875" style="48" customWidth="1"/>
    <col min="10996" max="11000" width="15.08984375" style="48"/>
    <col min="11001" max="11001" width="16.453125" style="48" bestFit="1" customWidth="1"/>
    <col min="11002" max="11004" width="15.08984375" style="48"/>
    <col min="11005" max="11005" width="15.54296875" style="48" bestFit="1" customWidth="1"/>
    <col min="11006" max="11245" width="15.08984375" style="48"/>
    <col min="11246" max="11246" width="13.90625" style="48" customWidth="1"/>
    <col min="11247" max="11247" width="47.08984375" style="48" bestFit="1" customWidth="1"/>
    <col min="11248" max="11248" width="9" style="48" customWidth="1"/>
    <col min="11249" max="11249" width="10.54296875" style="48" customWidth="1"/>
    <col min="11250" max="11250" width="16.453125" style="48" bestFit="1" customWidth="1"/>
    <col min="11251" max="11251" width="13.54296875" style="48" customWidth="1"/>
    <col min="11252" max="11256" width="15.08984375" style="48"/>
    <col min="11257" max="11257" width="16.453125" style="48" bestFit="1" customWidth="1"/>
    <col min="11258" max="11260" width="15.08984375" style="48"/>
    <col min="11261" max="11261" width="15.54296875" style="48" bestFit="1" customWidth="1"/>
    <col min="11262" max="11501" width="15.08984375" style="48"/>
    <col min="11502" max="11502" width="13.90625" style="48" customWidth="1"/>
    <col min="11503" max="11503" width="47.08984375" style="48" bestFit="1" customWidth="1"/>
    <col min="11504" max="11504" width="9" style="48" customWidth="1"/>
    <col min="11505" max="11505" width="10.54296875" style="48" customWidth="1"/>
    <col min="11506" max="11506" width="16.453125" style="48" bestFit="1" customWidth="1"/>
    <col min="11507" max="11507" width="13.54296875" style="48" customWidth="1"/>
    <col min="11508" max="11512" width="15.08984375" style="48"/>
    <col min="11513" max="11513" width="16.453125" style="48" bestFit="1" customWidth="1"/>
    <col min="11514" max="11516" width="15.08984375" style="48"/>
    <col min="11517" max="11517" width="15.54296875" style="48" bestFit="1" customWidth="1"/>
    <col min="11518" max="11757" width="15.08984375" style="48"/>
    <col min="11758" max="11758" width="13.90625" style="48" customWidth="1"/>
    <col min="11759" max="11759" width="47.08984375" style="48" bestFit="1" customWidth="1"/>
    <col min="11760" max="11760" width="9" style="48" customWidth="1"/>
    <col min="11761" max="11761" width="10.54296875" style="48" customWidth="1"/>
    <col min="11762" max="11762" width="16.453125" style="48" bestFit="1" customWidth="1"/>
    <col min="11763" max="11763" width="13.54296875" style="48" customWidth="1"/>
    <col min="11764" max="11768" width="15.08984375" style="48"/>
    <col min="11769" max="11769" width="16.453125" style="48" bestFit="1" customWidth="1"/>
    <col min="11770" max="11772" width="15.08984375" style="48"/>
    <col min="11773" max="11773" width="15.54296875" style="48" bestFit="1" customWidth="1"/>
    <col min="11774" max="12013" width="15.08984375" style="48"/>
    <col min="12014" max="12014" width="13.90625" style="48" customWidth="1"/>
    <col min="12015" max="12015" width="47.08984375" style="48" bestFit="1" customWidth="1"/>
    <col min="12016" max="12016" width="9" style="48" customWidth="1"/>
    <col min="12017" max="12017" width="10.54296875" style="48" customWidth="1"/>
    <col min="12018" max="12018" width="16.453125" style="48" bestFit="1" customWidth="1"/>
    <col min="12019" max="12019" width="13.54296875" style="48" customWidth="1"/>
    <col min="12020" max="12024" width="15.08984375" style="48"/>
    <col min="12025" max="12025" width="16.453125" style="48" bestFit="1" customWidth="1"/>
    <col min="12026" max="12028" width="15.08984375" style="48"/>
    <col min="12029" max="12029" width="15.54296875" style="48" bestFit="1" customWidth="1"/>
    <col min="12030" max="12269" width="15.08984375" style="48"/>
    <col min="12270" max="12270" width="13.90625" style="48" customWidth="1"/>
    <col min="12271" max="12271" width="47.08984375" style="48" bestFit="1" customWidth="1"/>
    <col min="12272" max="12272" width="9" style="48" customWidth="1"/>
    <col min="12273" max="12273" width="10.54296875" style="48" customWidth="1"/>
    <col min="12274" max="12274" width="16.453125" style="48" bestFit="1" customWidth="1"/>
    <col min="12275" max="12275" width="13.54296875" style="48" customWidth="1"/>
    <col min="12276" max="12280" width="15.08984375" style="48"/>
    <col min="12281" max="12281" width="16.453125" style="48" bestFit="1" customWidth="1"/>
    <col min="12282" max="12284" width="15.08984375" style="48"/>
    <col min="12285" max="12285" width="15.54296875" style="48" bestFit="1" customWidth="1"/>
    <col min="12286" max="12525" width="15.08984375" style="48"/>
    <col min="12526" max="12526" width="13.90625" style="48" customWidth="1"/>
    <col min="12527" max="12527" width="47.08984375" style="48" bestFit="1" customWidth="1"/>
    <col min="12528" max="12528" width="9" style="48" customWidth="1"/>
    <col min="12529" max="12529" width="10.54296875" style="48" customWidth="1"/>
    <col min="12530" max="12530" width="16.453125" style="48" bestFit="1" customWidth="1"/>
    <col min="12531" max="12531" width="13.54296875" style="48" customWidth="1"/>
    <col min="12532" max="12536" width="15.08984375" style="48"/>
    <col min="12537" max="12537" width="16.453125" style="48" bestFit="1" customWidth="1"/>
    <col min="12538" max="12540" width="15.08984375" style="48"/>
    <col min="12541" max="12541" width="15.54296875" style="48" bestFit="1" customWidth="1"/>
    <col min="12542" max="12781" width="15.08984375" style="48"/>
    <col min="12782" max="12782" width="13.90625" style="48" customWidth="1"/>
    <col min="12783" max="12783" width="47.08984375" style="48" bestFit="1" customWidth="1"/>
    <col min="12784" max="12784" width="9" style="48" customWidth="1"/>
    <col min="12785" max="12785" width="10.54296875" style="48" customWidth="1"/>
    <col min="12786" max="12786" width="16.453125" style="48" bestFit="1" customWidth="1"/>
    <col min="12787" max="12787" width="13.54296875" style="48" customWidth="1"/>
    <col min="12788" max="12792" width="15.08984375" style="48"/>
    <col min="12793" max="12793" width="16.453125" style="48" bestFit="1" customWidth="1"/>
    <col min="12794" max="12796" width="15.08984375" style="48"/>
    <col min="12797" max="12797" width="15.54296875" style="48" bestFit="1" customWidth="1"/>
    <col min="12798" max="13037" width="15.08984375" style="48"/>
    <col min="13038" max="13038" width="13.90625" style="48" customWidth="1"/>
    <col min="13039" max="13039" width="47.08984375" style="48" bestFit="1" customWidth="1"/>
    <col min="13040" max="13040" width="9" style="48" customWidth="1"/>
    <col min="13041" max="13041" width="10.54296875" style="48" customWidth="1"/>
    <col min="13042" max="13042" width="16.453125" style="48" bestFit="1" customWidth="1"/>
    <col min="13043" max="13043" width="13.54296875" style="48" customWidth="1"/>
    <col min="13044" max="13048" width="15.08984375" style="48"/>
    <col min="13049" max="13049" width="16.453125" style="48" bestFit="1" customWidth="1"/>
    <col min="13050" max="13052" width="15.08984375" style="48"/>
    <col min="13053" max="13053" width="15.54296875" style="48" bestFit="1" customWidth="1"/>
    <col min="13054" max="13293" width="15.08984375" style="48"/>
    <col min="13294" max="13294" width="13.90625" style="48" customWidth="1"/>
    <col min="13295" max="13295" width="47.08984375" style="48" bestFit="1" customWidth="1"/>
    <col min="13296" max="13296" width="9" style="48" customWidth="1"/>
    <col min="13297" max="13297" width="10.54296875" style="48" customWidth="1"/>
    <col min="13298" max="13298" width="16.453125" style="48" bestFit="1" customWidth="1"/>
    <col min="13299" max="13299" width="13.54296875" style="48" customWidth="1"/>
    <col min="13300" max="13304" width="15.08984375" style="48"/>
    <col min="13305" max="13305" width="16.453125" style="48" bestFit="1" customWidth="1"/>
    <col min="13306" max="13308" width="15.08984375" style="48"/>
    <col min="13309" max="13309" width="15.54296875" style="48" bestFit="1" customWidth="1"/>
    <col min="13310" max="13549" width="15.08984375" style="48"/>
    <col min="13550" max="13550" width="13.90625" style="48" customWidth="1"/>
    <col min="13551" max="13551" width="47.08984375" style="48" bestFit="1" customWidth="1"/>
    <col min="13552" max="13552" width="9" style="48" customWidth="1"/>
    <col min="13553" max="13553" width="10.54296875" style="48" customWidth="1"/>
    <col min="13554" max="13554" width="16.453125" style="48" bestFit="1" customWidth="1"/>
    <col min="13555" max="13555" width="13.54296875" style="48" customWidth="1"/>
    <col min="13556" max="13560" width="15.08984375" style="48"/>
    <col min="13561" max="13561" width="16.453125" style="48" bestFit="1" customWidth="1"/>
    <col min="13562" max="13564" width="15.08984375" style="48"/>
    <col min="13565" max="13565" width="15.54296875" style="48" bestFit="1" customWidth="1"/>
    <col min="13566" max="13805" width="15.08984375" style="48"/>
    <col min="13806" max="13806" width="13.90625" style="48" customWidth="1"/>
    <col min="13807" max="13807" width="47.08984375" style="48" bestFit="1" customWidth="1"/>
    <col min="13808" max="13808" width="9" style="48" customWidth="1"/>
    <col min="13809" max="13809" width="10.54296875" style="48" customWidth="1"/>
    <col min="13810" max="13810" width="16.453125" style="48" bestFit="1" customWidth="1"/>
    <col min="13811" max="13811" width="13.54296875" style="48" customWidth="1"/>
    <col min="13812" max="13816" width="15.08984375" style="48"/>
    <col min="13817" max="13817" width="16.453125" style="48" bestFit="1" customWidth="1"/>
    <col min="13818" max="13820" width="15.08984375" style="48"/>
    <col min="13821" max="13821" width="15.54296875" style="48" bestFit="1" customWidth="1"/>
    <col min="13822" max="14061" width="15.08984375" style="48"/>
    <col min="14062" max="14062" width="13.90625" style="48" customWidth="1"/>
    <col min="14063" max="14063" width="47.08984375" style="48" bestFit="1" customWidth="1"/>
    <col min="14064" max="14064" width="9" style="48" customWidth="1"/>
    <col min="14065" max="14065" width="10.54296875" style="48" customWidth="1"/>
    <col min="14066" max="14066" width="16.453125" style="48" bestFit="1" customWidth="1"/>
    <col min="14067" max="14067" width="13.54296875" style="48" customWidth="1"/>
    <col min="14068" max="14072" width="15.08984375" style="48"/>
    <col min="14073" max="14073" width="16.453125" style="48" bestFit="1" customWidth="1"/>
    <col min="14074" max="14076" width="15.08984375" style="48"/>
    <col min="14077" max="14077" width="15.54296875" style="48" bestFit="1" customWidth="1"/>
    <col min="14078" max="14317" width="15.08984375" style="48"/>
    <col min="14318" max="14318" width="13.90625" style="48" customWidth="1"/>
    <col min="14319" max="14319" width="47.08984375" style="48" bestFit="1" customWidth="1"/>
    <col min="14320" max="14320" width="9" style="48" customWidth="1"/>
    <col min="14321" max="14321" width="10.54296875" style="48" customWidth="1"/>
    <col min="14322" max="14322" width="16.453125" style="48" bestFit="1" customWidth="1"/>
    <col min="14323" max="14323" width="13.54296875" style="48" customWidth="1"/>
    <col min="14324" max="14328" width="15.08984375" style="48"/>
    <col min="14329" max="14329" width="16.453125" style="48" bestFit="1" customWidth="1"/>
    <col min="14330" max="14332" width="15.08984375" style="48"/>
    <col min="14333" max="14333" width="15.54296875" style="48" bestFit="1" customWidth="1"/>
    <col min="14334" max="14573" width="15.08984375" style="48"/>
    <col min="14574" max="14574" width="13.90625" style="48" customWidth="1"/>
    <col min="14575" max="14575" width="47.08984375" style="48" bestFit="1" customWidth="1"/>
    <col min="14576" max="14576" width="9" style="48" customWidth="1"/>
    <col min="14577" max="14577" width="10.54296875" style="48" customWidth="1"/>
    <col min="14578" max="14578" width="16.453125" style="48" bestFit="1" customWidth="1"/>
    <col min="14579" max="14579" width="13.54296875" style="48" customWidth="1"/>
    <col min="14580" max="14584" width="15.08984375" style="48"/>
    <col min="14585" max="14585" width="16.453125" style="48" bestFit="1" customWidth="1"/>
    <col min="14586" max="14588" width="15.08984375" style="48"/>
    <col min="14589" max="14589" width="15.54296875" style="48" bestFit="1" customWidth="1"/>
    <col min="14590" max="14829" width="15.08984375" style="48"/>
    <col min="14830" max="14830" width="13.90625" style="48" customWidth="1"/>
    <col min="14831" max="14831" width="47.08984375" style="48" bestFit="1" customWidth="1"/>
    <col min="14832" max="14832" width="9" style="48" customWidth="1"/>
    <col min="14833" max="14833" width="10.54296875" style="48" customWidth="1"/>
    <col min="14834" max="14834" width="16.453125" style="48" bestFit="1" customWidth="1"/>
    <col min="14835" max="14835" width="13.54296875" style="48" customWidth="1"/>
    <col min="14836" max="14840" width="15.08984375" style="48"/>
    <col min="14841" max="14841" width="16.453125" style="48" bestFit="1" customWidth="1"/>
    <col min="14842" max="14844" width="15.08984375" style="48"/>
    <col min="14845" max="14845" width="15.54296875" style="48" bestFit="1" customWidth="1"/>
    <col min="14846" max="15085" width="15.08984375" style="48"/>
    <col min="15086" max="15086" width="13.90625" style="48" customWidth="1"/>
    <col min="15087" max="15087" width="47.08984375" style="48" bestFit="1" customWidth="1"/>
    <col min="15088" max="15088" width="9" style="48" customWidth="1"/>
    <col min="15089" max="15089" width="10.54296875" style="48" customWidth="1"/>
    <col min="15090" max="15090" width="16.453125" style="48" bestFit="1" customWidth="1"/>
    <col min="15091" max="15091" width="13.54296875" style="48" customWidth="1"/>
    <col min="15092" max="15096" width="15.08984375" style="48"/>
    <col min="15097" max="15097" width="16.453125" style="48" bestFit="1" customWidth="1"/>
    <col min="15098" max="15100" width="15.08984375" style="48"/>
    <col min="15101" max="15101" width="15.54296875" style="48" bestFit="1" customWidth="1"/>
    <col min="15102" max="15341" width="15.08984375" style="48"/>
    <col min="15342" max="15342" width="13.90625" style="48" customWidth="1"/>
    <col min="15343" max="15343" width="47.08984375" style="48" bestFit="1" customWidth="1"/>
    <col min="15344" max="15344" width="9" style="48" customWidth="1"/>
    <col min="15345" max="15345" width="10.54296875" style="48" customWidth="1"/>
    <col min="15346" max="15346" width="16.453125" style="48" bestFit="1" customWidth="1"/>
    <col min="15347" max="15347" width="13.54296875" style="48" customWidth="1"/>
    <col min="15348" max="15352" width="15.08984375" style="48"/>
    <col min="15353" max="15353" width="16.453125" style="48" bestFit="1" customWidth="1"/>
    <col min="15354" max="15356" width="15.08984375" style="48"/>
    <col min="15357" max="15357" width="15.54296875" style="48" bestFit="1" customWidth="1"/>
    <col min="15358" max="15597" width="15.08984375" style="48"/>
    <col min="15598" max="15598" width="13.90625" style="48" customWidth="1"/>
    <col min="15599" max="15599" width="47.08984375" style="48" bestFit="1" customWidth="1"/>
    <col min="15600" max="15600" width="9" style="48" customWidth="1"/>
    <col min="15601" max="15601" width="10.54296875" style="48" customWidth="1"/>
    <col min="15602" max="15602" width="16.453125" style="48" bestFit="1" customWidth="1"/>
    <col min="15603" max="15603" width="13.54296875" style="48" customWidth="1"/>
    <col min="15604" max="15608" width="15.08984375" style="48"/>
    <col min="15609" max="15609" width="16.453125" style="48" bestFit="1" customWidth="1"/>
    <col min="15610" max="15612" width="15.08984375" style="48"/>
    <col min="15613" max="15613" width="15.54296875" style="48" bestFit="1" customWidth="1"/>
    <col min="15614" max="15853" width="15.08984375" style="48"/>
    <col min="15854" max="15854" width="13.90625" style="48" customWidth="1"/>
    <col min="15855" max="15855" width="47.08984375" style="48" bestFit="1" customWidth="1"/>
    <col min="15856" max="15856" width="9" style="48" customWidth="1"/>
    <col min="15857" max="15857" width="10.54296875" style="48" customWidth="1"/>
    <col min="15858" max="15858" width="16.453125" style="48" bestFit="1" customWidth="1"/>
    <col min="15859" max="15859" width="13.54296875" style="48" customWidth="1"/>
    <col min="15860" max="15864" width="15.08984375" style="48"/>
    <col min="15865" max="15865" width="16.453125" style="48" bestFit="1" customWidth="1"/>
    <col min="15866" max="15868" width="15.08984375" style="48"/>
    <col min="15869" max="15869" width="15.54296875" style="48" bestFit="1" customWidth="1"/>
    <col min="15870" max="16109" width="15.08984375" style="48"/>
    <col min="16110" max="16110" width="13.90625" style="48" customWidth="1"/>
    <col min="16111" max="16111" width="47.08984375" style="48" bestFit="1" customWidth="1"/>
    <col min="16112" max="16112" width="9" style="48" customWidth="1"/>
    <col min="16113" max="16113" width="10.54296875" style="48" customWidth="1"/>
    <col min="16114" max="16114" width="16.453125" style="48" bestFit="1" customWidth="1"/>
    <col min="16115" max="16115" width="13.54296875" style="48" customWidth="1"/>
    <col min="16116" max="16120" width="15.08984375" style="48"/>
    <col min="16121" max="16121" width="16.453125" style="48" bestFit="1" customWidth="1"/>
    <col min="16122" max="16124" width="15.08984375" style="48"/>
    <col min="16125" max="16125" width="15.54296875" style="48" bestFit="1" customWidth="1"/>
    <col min="16126" max="16384" width="15.08984375" style="48"/>
  </cols>
  <sheetData>
    <row r="1" spans="1:16" customFormat="1" ht="10.4" customHeight="1" x14ac:dyDescent="0.35">
      <c r="A1" s="17"/>
      <c r="D1" s="17"/>
      <c r="E1" s="17"/>
      <c r="G1" s="17"/>
    </row>
    <row r="2" spans="1:16" s="42" customFormat="1" ht="14.4" customHeight="1" x14ac:dyDescent="0.35">
      <c r="A2" s="282"/>
      <c r="B2" s="283" t="s">
        <v>213</v>
      </c>
      <c r="C2" s="284"/>
      <c r="D2" s="284"/>
      <c r="E2" s="284"/>
      <c r="F2" s="284"/>
      <c r="G2" s="284"/>
      <c r="H2" s="287" t="s">
        <v>214</v>
      </c>
      <c r="I2" s="287"/>
      <c r="J2" s="45"/>
      <c r="K2" s="45"/>
      <c r="L2" s="45"/>
      <c r="M2" s="45"/>
      <c r="N2" s="45"/>
      <c r="O2" s="45"/>
      <c r="P2" s="45"/>
    </row>
    <row r="3" spans="1:16" s="42" customFormat="1" ht="12.9" customHeight="1" x14ac:dyDescent="0.35">
      <c r="A3" s="282"/>
      <c r="B3" s="285"/>
      <c r="C3" s="286"/>
      <c r="D3" s="286"/>
      <c r="E3" s="286"/>
      <c r="F3" s="286"/>
      <c r="G3" s="286"/>
      <c r="H3" s="287" t="s">
        <v>215</v>
      </c>
      <c r="I3" s="287"/>
      <c r="J3" s="45"/>
      <c r="K3" s="45"/>
      <c r="L3" s="45"/>
      <c r="M3" s="45"/>
      <c r="N3" s="45"/>
      <c r="O3" s="45"/>
      <c r="P3" s="45"/>
    </row>
    <row r="4" spans="1:16" s="42" customFormat="1" ht="24" customHeight="1" x14ac:dyDescent="0.35">
      <c r="A4" s="282"/>
      <c r="B4" s="288" t="s">
        <v>216</v>
      </c>
      <c r="C4" s="289"/>
      <c r="D4" s="289"/>
      <c r="E4" s="289"/>
      <c r="F4" s="289"/>
      <c r="G4" s="289"/>
      <c r="H4" s="287" t="s">
        <v>217</v>
      </c>
      <c r="I4" s="287"/>
      <c r="J4" s="45"/>
      <c r="K4" s="45"/>
      <c r="L4" s="45"/>
      <c r="M4" s="45"/>
      <c r="N4" s="45"/>
      <c r="O4" s="45"/>
      <c r="P4" s="45"/>
    </row>
    <row r="5" spans="1:16" s="42" customFormat="1" ht="14.4" customHeight="1" x14ac:dyDescent="0.35">
      <c r="A5" s="290"/>
      <c r="B5" s="290"/>
      <c r="C5" s="290"/>
      <c r="D5" s="290"/>
      <c r="E5" s="290"/>
      <c r="F5" s="290"/>
      <c r="G5" s="290"/>
      <c r="H5" s="290"/>
      <c r="I5" s="290"/>
      <c r="J5" s="46"/>
      <c r="K5" s="46"/>
      <c r="L5" s="46"/>
      <c r="M5" s="46"/>
      <c r="N5" s="46"/>
      <c r="O5" s="46"/>
      <c r="P5" s="46"/>
    </row>
    <row r="6" spans="1:16" s="42" customFormat="1" ht="14.4" customHeight="1" x14ac:dyDescent="0.35">
      <c r="A6" s="61" t="s">
        <v>218</v>
      </c>
      <c r="B6" s="62"/>
      <c r="C6" s="54" t="s">
        <v>242</v>
      </c>
      <c r="D6" s="63"/>
      <c r="E6" s="63"/>
      <c r="F6" s="64"/>
      <c r="G6" s="64"/>
      <c r="H6" s="64"/>
      <c r="I6" s="64"/>
      <c r="J6" s="46"/>
      <c r="K6" s="46"/>
      <c r="L6" s="46"/>
      <c r="M6" s="46"/>
      <c r="N6" s="46"/>
      <c r="O6" s="46"/>
      <c r="P6" s="46"/>
    </row>
    <row r="7" spans="1:16" s="42" customFormat="1" ht="14.4" customHeight="1" x14ac:dyDescent="0.35">
      <c r="A7" s="61" t="s">
        <v>219</v>
      </c>
      <c r="B7" s="62"/>
      <c r="C7" s="54" t="s">
        <v>243</v>
      </c>
      <c r="D7" s="63"/>
      <c r="E7" s="63"/>
      <c r="F7" s="64"/>
      <c r="G7" s="64"/>
      <c r="H7" s="64"/>
      <c r="I7" s="64"/>
      <c r="J7" s="46"/>
      <c r="K7" s="46"/>
      <c r="L7" s="46"/>
      <c r="M7" s="46"/>
      <c r="N7" s="46"/>
      <c r="O7" s="46"/>
      <c r="P7" s="46"/>
    </row>
    <row r="8" spans="1:16" s="42" customFormat="1" ht="14.4" customHeight="1" x14ac:dyDescent="0.35">
      <c r="A8" s="3" t="s">
        <v>220</v>
      </c>
      <c r="B8" s="62"/>
      <c r="C8" s="54"/>
      <c r="D8" s="63"/>
      <c r="E8" s="63"/>
      <c r="F8" s="64"/>
      <c r="G8" s="64"/>
      <c r="H8" s="64"/>
      <c r="I8" s="64"/>
      <c r="J8" s="46"/>
      <c r="K8" s="46"/>
      <c r="L8" s="46"/>
      <c r="M8" s="46"/>
      <c r="N8" s="46"/>
      <c r="O8" s="46"/>
      <c r="P8" s="46"/>
    </row>
    <row r="9" spans="1:16" s="42" customFormat="1" ht="14.4" customHeight="1" x14ac:dyDescent="0.35">
      <c r="A9" s="261" t="s">
        <v>221</v>
      </c>
      <c r="B9" s="261"/>
      <c r="C9" s="291"/>
      <c r="D9" s="291"/>
      <c r="E9" s="291"/>
      <c r="F9" s="64"/>
      <c r="G9" s="64"/>
      <c r="H9" s="64"/>
      <c r="I9" s="64"/>
      <c r="J9" s="46"/>
      <c r="K9" s="46"/>
      <c r="L9" s="46"/>
      <c r="M9" s="46"/>
      <c r="N9" s="46"/>
      <c r="O9" s="46"/>
      <c r="P9" s="46"/>
    </row>
    <row r="10" spans="1:16" s="42" customFormat="1" ht="12.9" customHeight="1" x14ac:dyDescent="0.35">
      <c r="A10" s="261"/>
      <c r="B10" s="261"/>
      <c r="C10" s="291"/>
      <c r="D10" s="291"/>
      <c r="E10" s="291"/>
      <c r="F10" s="65"/>
      <c r="G10" s="65"/>
      <c r="H10" s="65"/>
      <c r="I10" s="65"/>
    </row>
    <row r="11" spans="1:16" s="43" customFormat="1" ht="15" customHeight="1" x14ac:dyDescent="0.35">
      <c r="A11" s="61" t="s">
        <v>222</v>
      </c>
      <c r="B11" s="62"/>
      <c r="C11" s="66"/>
      <c r="D11" s="63"/>
      <c r="E11" s="67"/>
      <c r="F11" s="68"/>
      <c r="G11" s="69"/>
      <c r="H11" s="68"/>
      <c r="I11" s="67"/>
    </row>
    <row r="12" spans="1:16" s="44" customFormat="1" ht="13" x14ac:dyDescent="0.35">
      <c r="D12" s="59"/>
    </row>
    <row r="13" spans="1:16" customFormat="1" ht="52.65" customHeight="1" x14ac:dyDescent="0.35">
      <c r="A13" s="263" t="s">
        <v>252</v>
      </c>
      <c r="B13" s="264"/>
      <c r="C13" s="264"/>
      <c r="D13" s="264"/>
      <c r="E13" s="264"/>
      <c r="F13" s="264"/>
      <c r="G13" s="264"/>
      <c r="H13" s="264"/>
      <c r="I13" s="265"/>
    </row>
    <row r="14" spans="1:16" x14ac:dyDescent="0.25">
      <c r="A14" s="70"/>
      <c r="B14" s="70"/>
      <c r="C14" s="70"/>
      <c r="E14" s="70"/>
      <c r="F14" s="70"/>
      <c r="G14" s="70"/>
    </row>
    <row r="15" spans="1:16" s="49" customFormat="1" ht="13.4" customHeight="1" x14ac:dyDescent="0.35">
      <c r="A15" s="67" t="s">
        <v>223</v>
      </c>
      <c r="B15" s="292" t="s">
        <v>268</v>
      </c>
      <c r="C15" s="292"/>
      <c r="D15" s="182" t="s">
        <v>251</v>
      </c>
      <c r="E15" s="183"/>
      <c r="F15" s="184"/>
      <c r="G15" s="183"/>
      <c r="H15" s="183"/>
      <c r="I15" s="72"/>
      <c r="J15" s="58"/>
      <c r="K15" s="58"/>
      <c r="L15" s="58"/>
      <c r="M15" s="58"/>
      <c r="N15" s="58"/>
    </row>
    <row r="16" spans="1:16" s="49" customFormat="1" ht="13" x14ac:dyDescent="0.35">
      <c r="A16" s="185"/>
      <c r="B16" s="186"/>
      <c r="C16" s="187"/>
      <c r="D16" s="188"/>
      <c r="E16" s="187"/>
      <c r="F16" s="189"/>
      <c r="G16" s="281"/>
      <c r="H16" s="281"/>
      <c r="I16" s="75"/>
      <c r="K16" s="51"/>
      <c r="L16" s="51"/>
      <c r="M16" s="51"/>
    </row>
    <row r="17" spans="1:14" s="49" customFormat="1" ht="14.5" x14ac:dyDescent="0.35">
      <c r="A17" s="112"/>
      <c r="B17" s="118"/>
      <c r="C17" s="190"/>
      <c r="D17" s="120"/>
      <c r="E17" s="118"/>
      <c r="F17" s="118"/>
      <c r="G17" s="118"/>
      <c r="H17" s="118"/>
      <c r="I17" s="47"/>
      <c r="J17" s="47"/>
      <c r="K17" s="47"/>
      <c r="L17" s="47"/>
      <c r="M17" s="47"/>
      <c r="N17" s="47"/>
    </row>
    <row r="18" spans="1:14" s="49" customFormat="1" ht="13" x14ac:dyDescent="0.35">
      <c r="A18" s="184"/>
      <c r="B18" s="74" t="s">
        <v>224</v>
      </c>
      <c r="C18" s="74" t="s">
        <v>225</v>
      </c>
      <c r="D18" s="205" t="s">
        <v>226</v>
      </c>
      <c r="E18" s="206" t="s">
        <v>227</v>
      </c>
      <c r="F18" s="206" t="s">
        <v>228</v>
      </c>
      <c r="G18" s="206" t="s">
        <v>279</v>
      </c>
      <c r="H18" s="206" t="s">
        <v>278</v>
      </c>
      <c r="I18" s="74"/>
    </row>
    <row r="19" spans="1:14" s="50" customFormat="1" ht="13" x14ac:dyDescent="0.3">
      <c r="A19" s="191"/>
      <c r="B19" s="95"/>
      <c r="C19" s="74" t="s">
        <v>229</v>
      </c>
      <c r="D19" s="104"/>
      <c r="E19" s="95"/>
      <c r="F19" s="95"/>
      <c r="G19" s="95"/>
      <c r="H19" s="95"/>
      <c r="I19" s="74"/>
    </row>
    <row r="20" spans="1:14" s="50" customFormat="1" ht="10.4" customHeight="1" x14ac:dyDescent="0.3">
      <c r="A20" s="191"/>
      <c r="B20" s="73"/>
      <c r="C20" s="103" t="s">
        <v>253</v>
      </c>
      <c r="D20" s="104" t="s">
        <v>294</v>
      </c>
      <c r="E20" s="105">
        <v>1</v>
      </c>
      <c r="F20" s="106">
        <v>1</v>
      </c>
      <c r="G20" s="106">
        <f>+Sheet1!G12</f>
        <v>8660.9833333333354</v>
      </c>
      <c r="H20" s="106">
        <f>G20*F20*E20</f>
        <v>8660.9833333333354</v>
      </c>
      <c r="I20" s="78"/>
    </row>
    <row r="21" spans="1:14" s="50" customFormat="1" ht="10.4" customHeight="1" x14ac:dyDescent="0.3">
      <c r="A21" s="191"/>
      <c r="B21" s="73"/>
      <c r="C21" s="103" t="s">
        <v>265</v>
      </c>
      <c r="D21" s="104" t="s">
        <v>294</v>
      </c>
      <c r="E21" s="105">
        <v>1</v>
      </c>
      <c r="F21" s="106">
        <v>1</v>
      </c>
      <c r="G21" s="106">
        <f>+Sheet1!I12</f>
        <v>5693.3333333333339</v>
      </c>
      <c r="H21" s="106">
        <f>G21*F21*E21</f>
        <v>5693.3333333333339</v>
      </c>
      <c r="I21" s="78"/>
    </row>
    <row r="22" spans="1:14" s="50" customFormat="1" ht="10.4" customHeight="1" x14ac:dyDescent="0.3">
      <c r="A22" s="191"/>
      <c r="B22" s="73"/>
      <c r="C22" s="78" t="s">
        <v>255</v>
      </c>
      <c r="D22" s="202" t="s">
        <v>294</v>
      </c>
      <c r="E22" s="201">
        <v>2</v>
      </c>
      <c r="F22" s="106">
        <v>1</v>
      </c>
      <c r="G22" s="79">
        <f>+Sheet1!J12</f>
        <v>2989.0000000000009</v>
      </c>
      <c r="H22" s="106">
        <f>G22*F22*E22</f>
        <v>5978.0000000000018</v>
      </c>
      <c r="I22" s="78"/>
    </row>
    <row r="23" spans="1:14" s="50" customFormat="1" ht="10.4" customHeight="1" x14ac:dyDescent="0.3">
      <c r="A23" s="191"/>
      <c r="B23" s="73"/>
      <c r="C23" s="78"/>
      <c r="D23" s="202"/>
      <c r="E23" s="201"/>
      <c r="F23" s="201"/>
      <c r="G23" s="79"/>
      <c r="H23" s="80">
        <f>SUM(H20:H22)</f>
        <v>20332.316666666673</v>
      </c>
      <c r="I23" s="78"/>
    </row>
    <row r="24" spans="1:14" ht="13" x14ac:dyDescent="0.3">
      <c r="A24" s="191"/>
      <c r="B24" s="95"/>
      <c r="C24" s="74" t="s">
        <v>231</v>
      </c>
      <c r="D24" s="104"/>
      <c r="E24" s="95"/>
      <c r="F24" s="95"/>
      <c r="G24" s="95"/>
      <c r="H24" s="95"/>
      <c r="I24" s="74"/>
    </row>
    <row r="25" spans="1:14" ht="13" x14ac:dyDescent="0.3">
      <c r="A25" s="191"/>
      <c r="B25" s="95"/>
      <c r="C25" s="211" t="s">
        <v>341</v>
      </c>
      <c r="D25" s="202" t="s">
        <v>294</v>
      </c>
      <c r="E25" s="201">
        <v>1</v>
      </c>
      <c r="F25" s="79">
        <v>1</v>
      </c>
      <c r="G25" s="203">
        <v>14000</v>
      </c>
      <c r="H25" s="79">
        <f>G25*F25*E25</f>
        <v>14000</v>
      </c>
      <c r="I25" s="74"/>
    </row>
    <row r="26" spans="1:14" ht="13" x14ac:dyDescent="0.3">
      <c r="A26" s="191"/>
      <c r="B26" s="95"/>
      <c r="C26" s="103" t="s">
        <v>288</v>
      </c>
      <c r="D26" s="104" t="s">
        <v>260</v>
      </c>
      <c r="E26" s="105">
        <v>1</v>
      </c>
      <c r="F26" s="106">
        <v>1</v>
      </c>
      <c r="G26" s="106">
        <v>2000</v>
      </c>
      <c r="H26" s="106">
        <f>G26*F26*E26</f>
        <v>2000</v>
      </c>
      <c r="I26" s="74"/>
    </row>
    <row r="27" spans="1:14" ht="13" x14ac:dyDescent="0.3">
      <c r="A27" s="191"/>
      <c r="B27" s="95"/>
      <c r="D27" s="50"/>
      <c r="H27" s="80">
        <f>SUM(H25:H26)</f>
        <v>16000</v>
      </c>
      <c r="I27" s="74"/>
    </row>
    <row r="28" spans="1:14" ht="14.5" x14ac:dyDescent="0.3">
      <c r="A28" s="191"/>
      <c r="B28" s="95"/>
      <c r="C28" s="96" t="s">
        <v>280</v>
      </c>
      <c r="D28" s="60"/>
      <c r="E28" s="47"/>
      <c r="F28" s="84"/>
      <c r="G28" s="47"/>
      <c r="H28" s="47"/>
      <c r="I28" s="74"/>
    </row>
    <row r="29" spans="1:14" ht="13" x14ac:dyDescent="0.3">
      <c r="A29" s="191"/>
      <c r="B29" s="95"/>
      <c r="C29" s="103" t="s">
        <v>367</v>
      </c>
      <c r="D29" s="104" t="s">
        <v>294</v>
      </c>
      <c r="E29" s="105">
        <v>4</v>
      </c>
      <c r="F29" s="106">
        <v>1</v>
      </c>
      <c r="G29" s="106">
        <v>1500</v>
      </c>
      <c r="H29" s="106">
        <f t="shared" ref="H29:H31" si="0">G29*F29*E29</f>
        <v>6000</v>
      </c>
      <c r="I29" s="74"/>
    </row>
    <row r="30" spans="1:14" ht="13" x14ac:dyDescent="0.3">
      <c r="A30" s="191"/>
      <c r="B30" s="95"/>
      <c r="C30" s="103" t="s">
        <v>368</v>
      </c>
      <c r="D30" s="104" t="s">
        <v>294</v>
      </c>
      <c r="E30" s="105">
        <v>4</v>
      </c>
      <c r="F30" s="106">
        <v>1</v>
      </c>
      <c r="G30" s="106">
        <v>1860</v>
      </c>
      <c r="H30" s="106">
        <f t="shared" si="0"/>
        <v>7440</v>
      </c>
      <c r="I30" s="74"/>
    </row>
    <row r="31" spans="1:14" ht="13" x14ac:dyDescent="0.3">
      <c r="A31" s="191"/>
      <c r="B31" s="95"/>
      <c r="C31" s="103" t="s">
        <v>369</v>
      </c>
      <c r="D31" s="104" t="s">
        <v>294</v>
      </c>
      <c r="E31" s="105">
        <v>3</v>
      </c>
      <c r="F31" s="106">
        <v>1</v>
      </c>
      <c r="G31" s="106">
        <v>1400</v>
      </c>
      <c r="H31" s="106">
        <f t="shared" si="0"/>
        <v>4200</v>
      </c>
      <c r="I31" s="74"/>
    </row>
    <row r="32" spans="1:14" ht="14.5" x14ac:dyDescent="0.3">
      <c r="A32" s="191"/>
      <c r="C32" s="47"/>
      <c r="D32" s="60"/>
      <c r="E32" s="47"/>
      <c r="F32" s="47"/>
      <c r="G32" s="47"/>
      <c r="H32" s="127">
        <f>SUM(H29:H31)</f>
        <v>17640</v>
      </c>
      <c r="I32" s="47"/>
      <c r="J32" s="47"/>
      <c r="K32" s="47"/>
      <c r="L32" s="47"/>
    </row>
    <row r="33" spans="1:12" ht="14.5" x14ac:dyDescent="0.3">
      <c r="A33" s="191"/>
      <c r="C33" s="96" t="s">
        <v>281</v>
      </c>
      <c r="D33" s="60"/>
      <c r="E33" s="47"/>
      <c r="F33" s="84"/>
      <c r="G33" s="47"/>
      <c r="H33" s="47"/>
      <c r="I33" s="47"/>
      <c r="J33" s="47"/>
      <c r="K33" s="47"/>
      <c r="L33" s="47"/>
    </row>
    <row r="34" spans="1:12" ht="14.5" x14ac:dyDescent="0.3">
      <c r="A34" s="191"/>
      <c r="C34" s="103" t="s">
        <v>282</v>
      </c>
      <c r="D34" s="104" t="s">
        <v>294</v>
      </c>
      <c r="E34" s="105">
        <v>1</v>
      </c>
      <c r="F34" s="106">
        <v>1</v>
      </c>
      <c r="G34" s="106">
        <v>2600</v>
      </c>
      <c r="H34" s="106">
        <f>G34*F34*E34</f>
        <v>2600</v>
      </c>
      <c r="I34" s="47"/>
      <c r="J34" s="47"/>
      <c r="K34" s="47"/>
      <c r="L34" s="47"/>
    </row>
    <row r="35" spans="1:12" ht="14.5" x14ac:dyDescent="0.3">
      <c r="A35" s="191"/>
      <c r="C35" s="103" t="s">
        <v>334</v>
      </c>
      <c r="D35" s="104" t="s">
        <v>294</v>
      </c>
      <c r="E35" s="105">
        <v>1</v>
      </c>
      <c r="F35" s="106">
        <v>1</v>
      </c>
      <c r="G35" s="106">
        <v>1000</v>
      </c>
      <c r="H35" s="106">
        <f>G35*F35*E35</f>
        <v>1000</v>
      </c>
      <c r="I35" s="47"/>
      <c r="J35" s="47"/>
      <c r="K35" s="47"/>
      <c r="L35" s="47"/>
    </row>
    <row r="36" spans="1:12" ht="14.5" x14ac:dyDescent="0.3">
      <c r="A36" s="191"/>
      <c r="C36" s="103" t="s">
        <v>283</v>
      </c>
      <c r="D36" s="104" t="s">
        <v>294</v>
      </c>
      <c r="E36" s="105">
        <v>1</v>
      </c>
      <c r="F36" s="106">
        <v>1</v>
      </c>
      <c r="G36" s="106">
        <v>700</v>
      </c>
      <c r="H36" s="106">
        <f>G36*F36*E36</f>
        <v>700</v>
      </c>
      <c r="I36" s="47"/>
      <c r="J36" s="47"/>
      <c r="K36" s="47"/>
      <c r="L36" s="47"/>
    </row>
    <row r="37" spans="1:12" ht="14.5" x14ac:dyDescent="0.3">
      <c r="A37" s="191"/>
      <c r="C37" s="103" t="s">
        <v>333</v>
      </c>
      <c r="D37" s="104" t="s">
        <v>294</v>
      </c>
      <c r="E37" s="105">
        <v>1</v>
      </c>
      <c r="F37" s="106">
        <v>1</v>
      </c>
      <c r="G37" s="106">
        <v>1300</v>
      </c>
      <c r="H37" s="106">
        <f>G37*F37*E37</f>
        <v>1300</v>
      </c>
      <c r="I37" s="47"/>
      <c r="J37" s="47"/>
      <c r="K37" s="47"/>
      <c r="L37" s="47"/>
    </row>
    <row r="38" spans="1:12" ht="14.5" x14ac:dyDescent="0.3">
      <c r="A38" s="191"/>
      <c r="C38" s="103" t="s">
        <v>376</v>
      </c>
      <c r="D38" s="104" t="s">
        <v>294</v>
      </c>
      <c r="E38" s="105">
        <v>1</v>
      </c>
      <c r="F38" s="106">
        <v>1</v>
      </c>
      <c r="G38" s="106">
        <v>2000</v>
      </c>
      <c r="H38" s="106">
        <f>G38*F38*E38</f>
        <v>2000</v>
      </c>
      <c r="I38" s="47"/>
      <c r="J38" s="47"/>
      <c r="K38" s="47"/>
      <c r="L38" s="47"/>
    </row>
    <row r="39" spans="1:12" ht="14.5" x14ac:dyDescent="0.3">
      <c r="A39" s="191"/>
      <c r="C39" s="47"/>
      <c r="D39" s="60"/>
      <c r="E39" s="47"/>
      <c r="F39" s="47"/>
      <c r="G39" s="47"/>
      <c r="H39" s="127">
        <f>SUM(H34:H38)</f>
        <v>7600</v>
      </c>
    </row>
    <row r="40" spans="1:12" ht="14.5" x14ac:dyDescent="0.3">
      <c r="A40" s="191"/>
      <c r="C40" s="96" t="s">
        <v>296</v>
      </c>
      <c r="D40" s="60"/>
      <c r="E40" s="47"/>
      <c r="F40" s="47"/>
      <c r="G40" s="47"/>
      <c r="H40" s="127"/>
    </row>
    <row r="41" spans="1:12" ht="13" x14ac:dyDescent="0.3">
      <c r="A41" s="191"/>
      <c r="C41" s="103" t="s">
        <v>284</v>
      </c>
      <c r="D41" s="104" t="s">
        <v>294</v>
      </c>
      <c r="E41" s="105">
        <v>1</v>
      </c>
      <c r="F41" s="106">
        <v>0.5</v>
      </c>
      <c r="G41" s="106">
        <f>+Sheet1!L5</f>
        <v>4000</v>
      </c>
      <c r="H41" s="106">
        <f>G41*F41*E41</f>
        <v>2000</v>
      </c>
    </row>
    <row r="42" spans="1:12" ht="13" x14ac:dyDescent="0.3">
      <c r="A42" s="191"/>
      <c r="C42" s="103" t="s">
        <v>285</v>
      </c>
      <c r="D42" s="104" t="s">
        <v>294</v>
      </c>
      <c r="E42" s="105">
        <v>1</v>
      </c>
      <c r="F42" s="106">
        <v>0.5</v>
      </c>
      <c r="G42" s="106">
        <f>+Sheet1!M5</f>
        <v>4000</v>
      </c>
      <c r="H42" s="106">
        <f>G42*F42*E42</f>
        <v>2000</v>
      </c>
    </row>
    <row r="43" spans="1:12" ht="13" x14ac:dyDescent="0.3">
      <c r="A43" s="191"/>
      <c r="C43" s="103" t="s">
        <v>344</v>
      </c>
      <c r="D43" s="104" t="s">
        <v>338</v>
      </c>
      <c r="E43" s="105">
        <v>1</v>
      </c>
      <c r="F43" s="106">
        <v>1</v>
      </c>
      <c r="G43" s="106">
        <v>1000</v>
      </c>
      <c r="H43" s="106">
        <f t="shared" ref="H43:H44" si="1">G43*F43*E43</f>
        <v>1000</v>
      </c>
    </row>
    <row r="44" spans="1:12" ht="13" x14ac:dyDescent="0.3">
      <c r="A44" s="191"/>
      <c r="C44" s="103" t="s">
        <v>375</v>
      </c>
      <c r="D44" s="104" t="s">
        <v>338</v>
      </c>
      <c r="E44" s="105">
        <v>1</v>
      </c>
      <c r="F44" s="106">
        <v>1</v>
      </c>
      <c r="G44" s="106">
        <v>1500</v>
      </c>
      <c r="H44" s="106">
        <f t="shared" si="1"/>
        <v>1500</v>
      </c>
    </row>
    <row r="45" spans="1:12" ht="13" x14ac:dyDescent="0.3">
      <c r="A45" s="191"/>
      <c r="C45" s="103"/>
      <c r="D45" s="104"/>
      <c r="E45" s="105"/>
      <c r="F45" s="106"/>
      <c r="G45" s="106"/>
      <c r="H45" s="106"/>
    </row>
    <row r="46" spans="1:12" ht="14.5" x14ac:dyDescent="0.3">
      <c r="A46" s="191"/>
      <c r="C46" s="47"/>
      <c r="D46" s="60"/>
      <c r="E46" s="47"/>
      <c r="F46" s="47"/>
      <c r="G46" s="47"/>
      <c r="H46" s="127">
        <f>SUM(H41:H45)</f>
        <v>6500</v>
      </c>
    </row>
    <row r="47" spans="1:12" x14ac:dyDescent="0.25">
      <c r="B47" s="212"/>
      <c r="C47" s="213" t="s">
        <v>271</v>
      </c>
      <c r="D47" s="214"/>
      <c r="E47" s="212"/>
      <c r="F47" s="212"/>
      <c r="G47" s="212"/>
      <c r="H47" s="215">
        <f>SUM(H23+H27+H32+H39+H46)</f>
        <v>68072.31666666668</v>
      </c>
    </row>
    <row r="49" spans="2:8" x14ac:dyDescent="0.25">
      <c r="B49" s="145"/>
      <c r="C49" s="146" t="s">
        <v>264</v>
      </c>
      <c r="D49" s="175"/>
      <c r="E49" s="176"/>
      <c r="F49" s="176"/>
      <c r="G49" s="176"/>
      <c r="H49" s="177"/>
    </row>
    <row r="50" spans="2:8" x14ac:dyDescent="0.25">
      <c r="B50" s="149"/>
      <c r="C50" s="150" t="s">
        <v>270</v>
      </c>
      <c r="H50" s="178"/>
    </row>
    <row r="51" spans="2:8" x14ac:dyDescent="0.25">
      <c r="B51" s="159"/>
      <c r="C51" s="179"/>
      <c r="D51" s="180"/>
      <c r="E51" s="179"/>
      <c r="F51" s="179"/>
      <c r="G51" s="179"/>
      <c r="H51" s="181"/>
    </row>
  </sheetData>
  <mergeCells count="12">
    <mergeCell ref="G16:H16"/>
    <mergeCell ref="A2:A4"/>
    <mergeCell ref="B2:G3"/>
    <mergeCell ref="H2:I2"/>
    <mergeCell ref="H3:I3"/>
    <mergeCell ref="B4:G4"/>
    <mergeCell ref="H4:I4"/>
    <mergeCell ref="A5:I5"/>
    <mergeCell ref="A9:B10"/>
    <mergeCell ref="C9:E10"/>
    <mergeCell ref="A13:I13"/>
    <mergeCell ref="B15:C15"/>
  </mergeCells>
  <pageMargins left="0.7" right="0.7" top="0.75" bottom="0.75" header="0.3" footer="0.3"/>
  <pageSetup paperSize="9" scale="68" orientation="portrait" r:id="rId1"/>
  <colBreaks count="1" manualBreakCount="1">
    <brk id="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93CD-4740-4214-B0A9-0904DF464CCF}">
  <sheetPr>
    <tabColor rgb="FF92D050"/>
  </sheetPr>
  <dimension ref="A1:J10"/>
  <sheetViews>
    <sheetView workbookViewId="0">
      <selection activeCell="F10" sqref="F10"/>
    </sheetView>
  </sheetViews>
  <sheetFormatPr defaultColWidth="10.90625" defaultRowHeight="14.5" x14ac:dyDescent="0.35"/>
  <cols>
    <col min="1" max="1" width="6.54296875" customWidth="1"/>
    <col min="2" max="2" width="27.6328125" customWidth="1"/>
    <col min="5" max="5" width="16.81640625" customWidth="1"/>
    <col min="6" max="6" width="17" customWidth="1"/>
  </cols>
  <sheetData>
    <row r="1" spans="1:10" x14ac:dyDescent="0.35">
      <c r="A1" s="217" t="s">
        <v>298</v>
      </c>
      <c r="B1" s="217" t="s">
        <v>299</v>
      </c>
      <c r="C1" s="217" t="s">
        <v>226</v>
      </c>
      <c r="D1" s="217" t="s">
        <v>228</v>
      </c>
      <c r="E1" s="217" t="s">
        <v>301</v>
      </c>
      <c r="F1" s="217" t="s">
        <v>300</v>
      </c>
    </row>
    <row r="2" spans="1:10" x14ac:dyDescent="0.35">
      <c r="A2" s="83">
        <v>1</v>
      </c>
      <c r="B2" s="83" t="s">
        <v>303</v>
      </c>
      <c r="C2" s="83" t="s">
        <v>302</v>
      </c>
      <c r="D2" s="83">
        <v>1</v>
      </c>
      <c r="E2" s="194">
        <f>'Rescate y traslado'!H57</f>
        <v>200586.30000000002</v>
      </c>
      <c r="F2" s="194">
        <f>D2*E2</f>
        <v>200586.30000000002</v>
      </c>
    </row>
    <row r="3" spans="1:10" x14ac:dyDescent="0.35">
      <c r="A3" s="83">
        <v>2</v>
      </c>
      <c r="B3" s="83" t="s">
        <v>304</v>
      </c>
      <c r="C3" s="83" t="s">
        <v>302</v>
      </c>
      <c r="D3" s="83">
        <v>1</v>
      </c>
      <c r="E3" s="194">
        <f>'Mantenimiento de Vivero'!H53</f>
        <v>224980.63333333336</v>
      </c>
      <c r="F3" s="194">
        <f t="shared" ref="F3:F5" si="0">D3*E3</f>
        <v>224980.63333333336</v>
      </c>
    </row>
    <row r="4" spans="1:10" x14ac:dyDescent="0.35">
      <c r="A4" s="83">
        <v>3</v>
      </c>
      <c r="B4" s="83" t="s">
        <v>305</v>
      </c>
      <c r="C4" s="83" t="s">
        <v>302</v>
      </c>
      <c r="D4" s="83">
        <v>1</v>
      </c>
      <c r="E4" s="194">
        <f>'Transplante y reubicación'!H53</f>
        <v>143734.30000000002</v>
      </c>
      <c r="F4" s="194">
        <f t="shared" si="0"/>
        <v>143734.30000000002</v>
      </c>
    </row>
    <row r="5" spans="1:10" ht="15" thickBot="1" x14ac:dyDescent="0.4">
      <c r="A5" s="216">
        <v>4</v>
      </c>
      <c r="B5" s="216" t="s">
        <v>306</v>
      </c>
      <c r="C5" s="216" t="s">
        <v>302</v>
      </c>
      <c r="D5" s="216">
        <v>1</v>
      </c>
      <c r="E5" s="218">
        <f>'Mantto. Evaluación y control'!H47</f>
        <v>68072.31666666668</v>
      </c>
      <c r="F5" s="218">
        <f t="shared" si="0"/>
        <v>68072.31666666668</v>
      </c>
    </row>
    <row r="6" spans="1:10" x14ac:dyDescent="0.35">
      <c r="A6" s="303" t="s">
        <v>308</v>
      </c>
      <c r="B6" s="303"/>
      <c r="C6" s="303"/>
      <c r="D6" s="303"/>
      <c r="E6" s="303"/>
      <c r="F6" s="219">
        <f>SUM(F2:F5)</f>
        <v>637373.55000000005</v>
      </c>
    </row>
    <row r="7" spans="1:10" x14ac:dyDescent="0.35">
      <c r="A7" s="304" t="s">
        <v>309</v>
      </c>
      <c r="B7" s="304"/>
      <c r="C7" s="304"/>
      <c r="D7" s="304"/>
      <c r="E7" s="304"/>
      <c r="F7" s="194">
        <f>F6*0.1</f>
        <v>63737.35500000001</v>
      </c>
    </row>
    <row r="8" spans="1:10" x14ac:dyDescent="0.35">
      <c r="A8" s="307" t="s">
        <v>310</v>
      </c>
      <c r="B8" s="307"/>
      <c r="C8" s="307"/>
      <c r="D8" s="307"/>
      <c r="E8" s="307"/>
      <c r="F8" s="220">
        <f>SUM(F6:F7)</f>
        <v>701110.90500000003</v>
      </c>
    </row>
    <row r="9" spans="1:10" ht="15" thickBot="1" x14ac:dyDescent="0.4">
      <c r="A9" s="305" t="s">
        <v>311</v>
      </c>
      <c r="B9" s="305"/>
      <c r="C9" s="305"/>
      <c r="D9" s="305"/>
      <c r="E9" s="305"/>
      <c r="F9" s="221">
        <f>F8*0.18</f>
        <v>126199.9629</v>
      </c>
      <c r="G9" s="92"/>
      <c r="H9" s="92"/>
      <c r="I9" s="92"/>
      <c r="J9" s="92"/>
    </row>
    <row r="10" spans="1:10" ht="15" thickBot="1" x14ac:dyDescent="0.4">
      <c r="A10" s="306" t="s">
        <v>307</v>
      </c>
      <c r="B10" s="306"/>
      <c r="C10" s="306"/>
      <c r="D10" s="306"/>
      <c r="E10" s="306"/>
      <c r="F10" s="222">
        <f>SUM(F8:F9)</f>
        <v>827310.86790000007</v>
      </c>
    </row>
  </sheetData>
  <mergeCells count="5">
    <mergeCell ref="A6:E6"/>
    <mergeCell ref="A7:E7"/>
    <mergeCell ref="A9:E9"/>
    <mergeCell ref="A10:E10"/>
    <mergeCell ref="A8:E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FCD8-6BAB-4EDE-8098-9D6425DADDE3}">
  <dimension ref="D3:M12"/>
  <sheetViews>
    <sheetView topLeftCell="D1" workbookViewId="0">
      <selection activeCell="J5" sqref="J5"/>
    </sheetView>
  </sheetViews>
  <sheetFormatPr defaultRowHeight="14.5" x14ac:dyDescent="0.35"/>
  <cols>
    <col min="5" max="5" width="28.453125" customWidth="1"/>
    <col min="6" max="6" width="11" customWidth="1"/>
    <col min="7" max="7" width="17.81640625" customWidth="1"/>
    <col min="8" max="8" width="17.81640625" style="17" customWidth="1"/>
    <col min="9" max="9" width="15.81640625" customWidth="1"/>
    <col min="10" max="10" width="16.81640625" style="17" customWidth="1"/>
    <col min="11" max="11" width="15.54296875" customWidth="1"/>
    <col min="12" max="12" width="12.90625" customWidth="1"/>
    <col min="13" max="13" width="15.81640625" customWidth="1"/>
  </cols>
  <sheetData>
    <row r="3" spans="4:13" ht="15.5" x14ac:dyDescent="0.35">
      <c r="D3" s="223" t="s">
        <v>313</v>
      </c>
      <c r="E3" s="223" t="s">
        <v>314</v>
      </c>
      <c r="F3" s="223" t="s">
        <v>315</v>
      </c>
      <c r="G3" s="224" t="s">
        <v>316</v>
      </c>
      <c r="H3" s="224" t="s">
        <v>317</v>
      </c>
      <c r="I3" s="224" t="s">
        <v>317</v>
      </c>
      <c r="J3" s="224" t="s">
        <v>317</v>
      </c>
      <c r="K3" s="224" t="s">
        <v>317</v>
      </c>
      <c r="L3" s="224" t="s">
        <v>317</v>
      </c>
      <c r="M3" s="224" t="s">
        <v>317</v>
      </c>
    </row>
    <row r="4" spans="4:13" ht="39" x14ac:dyDescent="0.35">
      <c r="D4" s="225">
        <v>1</v>
      </c>
      <c r="E4" s="226" t="s">
        <v>318</v>
      </c>
      <c r="F4" s="227"/>
      <c r="G4" s="228" t="s">
        <v>328</v>
      </c>
      <c r="H4" s="228" t="s">
        <v>339</v>
      </c>
      <c r="I4" s="228" t="s">
        <v>319</v>
      </c>
      <c r="J4" s="228" t="s">
        <v>330</v>
      </c>
      <c r="K4" s="228" t="s">
        <v>331</v>
      </c>
      <c r="L4" s="228" t="s">
        <v>336</v>
      </c>
      <c r="M4" s="228" t="s">
        <v>335</v>
      </c>
    </row>
    <row r="5" spans="4:13" x14ac:dyDescent="0.35">
      <c r="D5" s="229"/>
      <c r="E5" s="230" t="s">
        <v>320</v>
      </c>
      <c r="F5" s="231"/>
      <c r="G5" s="232">
        <v>6000</v>
      </c>
      <c r="H5" s="232">
        <v>6000</v>
      </c>
      <c r="I5" s="232">
        <v>4000</v>
      </c>
      <c r="J5" s="232">
        <v>2100</v>
      </c>
      <c r="K5" s="233">
        <v>4000</v>
      </c>
      <c r="L5" s="233">
        <v>4000</v>
      </c>
      <c r="M5" s="233">
        <v>4000</v>
      </c>
    </row>
    <row r="6" spans="4:13" x14ac:dyDescent="0.35">
      <c r="D6" s="234"/>
      <c r="E6" s="235" t="s">
        <v>321</v>
      </c>
      <c r="F6" s="236"/>
      <c r="G6" s="237">
        <v>85</v>
      </c>
      <c r="H6" s="237">
        <v>85</v>
      </c>
      <c r="I6" s="237">
        <v>0</v>
      </c>
      <c r="J6" s="237"/>
      <c r="K6" s="238"/>
      <c r="L6" s="238"/>
      <c r="M6" s="238"/>
    </row>
    <row r="7" spans="4:13" x14ac:dyDescent="0.35">
      <c r="D7" s="225">
        <v>2</v>
      </c>
      <c r="E7" s="226" t="s">
        <v>322</v>
      </c>
      <c r="F7" s="239"/>
      <c r="G7" s="239"/>
      <c r="H7" s="239"/>
      <c r="I7" s="239"/>
      <c r="J7" s="239"/>
      <c r="K7" s="240"/>
      <c r="L7" s="240"/>
      <c r="M7" s="240"/>
    </row>
    <row r="8" spans="4:13" x14ac:dyDescent="0.35">
      <c r="D8" s="234"/>
      <c r="E8" s="235" t="s">
        <v>323</v>
      </c>
      <c r="F8" s="241">
        <v>8.3333333333333301E-2</v>
      </c>
      <c r="G8" s="237">
        <f>(G5+G6)*F8</f>
        <v>507.08333333333314</v>
      </c>
      <c r="H8" s="246">
        <f>+(H5+H6)*F8</f>
        <v>507.08333333333314</v>
      </c>
      <c r="I8" s="237">
        <f>+(I5+I6)*F8</f>
        <v>333.3333333333332</v>
      </c>
      <c r="J8" s="237">
        <f>(J5+J6)*F8</f>
        <v>174.99999999999994</v>
      </c>
      <c r="K8" s="238">
        <f t="shared" ref="K8:M11" si="0">+J8</f>
        <v>174.99999999999994</v>
      </c>
      <c r="L8" s="238">
        <f t="shared" si="0"/>
        <v>174.99999999999994</v>
      </c>
      <c r="M8" s="238">
        <f t="shared" si="0"/>
        <v>174.99999999999994</v>
      </c>
    </row>
    <row r="9" spans="4:13" x14ac:dyDescent="0.35">
      <c r="D9" s="234"/>
      <c r="E9" s="235" t="s">
        <v>324</v>
      </c>
      <c r="F9" s="241">
        <v>0.16666666666666699</v>
      </c>
      <c r="G9" s="237">
        <f>(G5+G6)*F9</f>
        <v>1014.1666666666687</v>
      </c>
      <c r="H9" s="237">
        <f>+(H5+H6)*F9</f>
        <v>1014.1666666666687</v>
      </c>
      <c r="I9" s="237">
        <f>+(I5+I6)*F9</f>
        <v>666.66666666666799</v>
      </c>
      <c r="J9" s="237">
        <f>(J5+J6)*F9</f>
        <v>350.00000000000068</v>
      </c>
      <c r="K9" s="238">
        <f t="shared" si="0"/>
        <v>350.00000000000068</v>
      </c>
      <c r="L9" s="238">
        <f t="shared" si="0"/>
        <v>350.00000000000068</v>
      </c>
      <c r="M9" s="238">
        <f t="shared" si="0"/>
        <v>350.00000000000068</v>
      </c>
    </row>
    <row r="10" spans="4:13" x14ac:dyDescent="0.35">
      <c r="D10" s="234"/>
      <c r="E10" s="235" t="s">
        <v>325</v>
      </c>
      <c r="F10" s="241">
        <v>8.3333333333333301E-2</v>
      </c>
      <c r="G10" s="237">
        <f>(G5+G6)*F10</f>
        <v>507.08333333333314</v>
      </c>
      <c r="H10" s="237">
        <f>+(H5+H6)*F10</f>
        <v>507.08333333333314</v>
      </c>
      <c r="I10" s="237">
        <f>+(I5+I6)*F10</f>
        <v>333.3333333333332</v>
      </c>
      <c r="J10" s="237">
        <f>(J5+J6)*F10</f>
        <v>174.99999999999994</v>
      </c>
      <c r="K10" s="238">
        <f t="shared" si="0"/>
        <v>174.99999999999994</v>
      </c>
      <c r="L10" s="238">
        <f t="shared" si="0"/>
        <v>174.99999999999994</v>
      </c>
      <c r="M10" s="238">
        <f t="shared" si="0"/>
        <v>174.99999999999994</v>
      </c>
    </row>
    <row r="11" spans="4:13" x14ac:dyDescent="0.35">
      <c r="D11" s="234"/>
      <c r="E11" s="235" t="s">
        <v>326</v>
      </c>
      <c r="F11" s="241">
        <v>0.09</v>
      </c>
      <c r="G11" s="237">
        <f>(G5+G6)*F11</f>
        <v>547.65</v>
      </c>
      <c r="H11" s="237">
        <f>+(H5+H6)*F11</f>
        <v>547.65</v>
      </c>
      <c r="I11" s="237">
        <f>+(I5+I6)*F11</f>
        <v>360</v>
      </c>
      <c r="J11" s="237">
        <f>(J5+J6)*F11</f>
        <v>189</v>
      </c>
      <c r="K11" s="238">
        <f t="shared" si="0"/>
        <v>189</v>
      </c>
      <c r="L11" s="238">
        <f t="shared" si="0"/>
        <v>189</v>
      </c>
      <c r="M11" s="238">
        <f t="shared" si="0"/>
        <v>189</v>
      </c>
    </row>
    <row r="12" spans="4:13" x14ac:dyDescent="0.35">
      <c r="D12" s="242"/>
      <c r="E12" s="243" t="s">
        <v>327</v>
      </c>
      <c r="F12" s="236"/>
      <c r="G12" s="244">
        <f>SUM(G5:G11)</f>
        <v>8660.9833333333354</v>
      </c>
      <c r="H12" s="244">
        <f>SUM(H5:H11)</f>
        <v>8660.9833333333354</v>
      </c>
      <c r="I12" s="244">
        <f>SUM(I5:I11)</f>
        <v>5693.3333333333339</v>
      </c>
      <c r="J12" s="244">
        <f t="shared" ref="J12:K12" si="1">J5+J6+J8+J9+J10+J11</f>
        <v>2989.0000000000009</v>
      </c>
      <c r="K12" s="245">
        <f t="shared" si="1"/>
        <v>4889.0000000000009</v>
      </c>
      <c r="L12" s="245">
        <f t="shared" ref="L12:M12" si="2">L5+L6+L8+L9+L10+L11</f>
        <v>4889.0000000000009</v>
      </c>
      <c r="M12" s="245">
        <f t="shared" si="2"/>
        <v>4889.0000000000009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4DEB-BF78-4DFA-AF68-FC52B7B209C7}">
  <dimension ref="A2:C16"/>
  <sheetViews>
    <sheetView workbookViewId="0">
      <selection activeCell="E15" sqref="E15"/>
    </sheetView>
  </sheetViews>
  <sheetFormatPr defaultColWidth="10.90625" defaultRowHeight="14.5" x14ac:dyDescent="0.35"/>
  <cols>
    <col min="1" max="1" width="14.36328125" bestFit="1" customWidth="1"/>
  </cols>
  <sheetData>
    <row r="2" spans="1:3" x14ac:dyDescent="0.35">
      <c r="A2" s="53" t="s">
        <v>246</v>
      </c>
      <c r="B2" s="56" t="s">
        <v>247</v>
      </c>
      <c r="C2" s="56" t="s">
        <v>248</v>
      </c>
    </row>
    <row r="3" spans="1:3" ht="21" x14ac:dyDescent="0.35">
      <c r="A3" s="52" t="s">
        <v>232</v>
      </c>
      <c r="B3" s="52">
        <v>4500</v>
      </c>
      <c r="C3" s="57">
        <f>B3/240</f>
        <v>18.75</v>
      </c>
    </row>
    <row r="4" spans="1:3" ht="21" x14ac:dyDescent="0.35">
      <c r="A4" s="52" t="s">
        <v>244</v>
      </c>
      <c r="B4" s="52">
        <v>2500</v>
      </c>
      <c r="C4" s="57">
        <f t="shared" ref="C4:C5" si="0">B4/240</f>
        <v>10.416666666666666</v>
      </c>
    </row>
    <row r="5" spans="1:3" ht="21" x14ac:dyDescent="0.35">
      <c r="A5" s="52" t="s">
        <v>240</v>
      </c>
      <c r="B5" s="52">
        <v>1500</v>
      </c>
      <c r="C5" s="57">
        <f t="shared" si="0"/>
        <v>6.25</v>
      </c>
    </row>
    <row r="8" spans="1:3" x14ac:dyDescent="0.35">
      <c r="A8" s="53" t="s">
        <v>249</v>
      </c>
      <c r="B8" s="56" t="s">
        <v>250</v>
      </c>
      <c r="C8" s="56" t="s">
        <v>248</v>
      </c>
    </row>
    <row r="9" spans="1:3" ht="42" x14ac:dyDescent="0.35">
      <c r="A9" s="55" t="s">
        <v>235</v>
      </c>
      <c r="B9" s="57">
        <v>200</v>
      </c>
      <c r="C9" s="57">
        <f>B9/24</f>
        <v>8.3333333333333339</v>
      </c>
    </row>
    <row r="10" spans="1:3" ht="42" x14ac:dyDescent="0.35">
      <c r="A10" s="55" t="s">
        <v>236</v>
      </c>
      <c r="B10" s="57">
        <v>200</v>
      </c>
      <c r="C10" s="57">
        <f>B10/24</f>
        <v>8.3333333333333339</v>
      </c>
    </row>
    <row r="11" spans="1:3" ht="21" x14ac:dyDescent="0.35">
      <c r="A11" s="55" t="s">
        <v>237</v>
      </c>
      <c r="B11" s="57">
        <v>200</v>
      </c>
      <c r="C11" s="57">
        <f>B11/24</f>
        <v>8.3333333333333339</v>
      </c>
    </row>
    <row r="12" spans="1:3" ht="21" x14ac:dyDescent="0.35">
      <c r="A12" s="55" t="s">
        <v>238</v>
      </c>
      <c r="B12" s="57">
        <f>225/2</f>
        <v>112.5</v>
      </c>
      <c r="C12" s="57">
        <f>B12/24</f>
        <v>4.6875</v>
      </c>
    </row>
    <row r="13" spans="1:3" x14ac:dyDescent="0.35">
      <c r="A13" s="55" t="s">
        <v>239</v>
      </c>
      <c r="B13" s="57">
        <v>100</v>
      </c>
      <c r="C13" s="57">
        <f>B13/24</f>
        <v>4.166666666666667</v>
      </c>
    </row>
    <row r="14" spans="1:3" x14ac:dyDescent="0.35">
      <c r="A14" s="55" t="s">
        <v>241</v>
      </c>
      <c r="B14" s="57">
        <v>400</v>
      </c>
      <c r="C14" s="57">
        <f>B14/8</f>
        <v>50</v>
      </c>
    </row>
    <row r="15" spans="1:3" x14ac:dyDescent="0.35">
      <c r="A15" s="52" t="s">
        <v>234</v>
      </c>
      <c r="B15" s="57">
        <v>140</v>
      </c>
      <c r="C15" s="57">
        <v>140</v>
      </c>
    </row>
    <row r="16" spans="1:3" ht="31.5" x14ac:dyDescent="0.35">
      <c r="A16" s="52" t="s">
        <v>245</v>
      </c>
      <c r="B16" s="57">
        <v>225</v>
      </c>
      <c r="C16" s="57">
        <f>B16/8</f>
        <v>28.125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3CE0A07A-14D9-461A-A214-AABD37DE72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F4FC9-E872-4442-9E61-3F25B4F87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DD2DE7-FA8B-41FD-AED7-28FFF13B3B5B}">
  <ds:schemaRefs>
    <ds:schemaRef ds:uri="267c4d04-9e80-4fa2-a816-72c2f787efb4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EAP Chicama</vt:lpstr>
      <vt:lpstr>EAP Virú</vt:lpstr>
      <vt:lpstr>Rescate y traslado</vt:lpstr>
      <vt:lpstr>Mantenimiento de Vivero</vt:lpstr>
      <vt:lpstr>Transplante y reubicación</vt:lpstr>
      <vt:lpstr>Mantto. Evaluación y control</vt:lpstr>
      <vt:lpstr>RESUMEN DE COSTOS</vt:lpstr>
      <vt:lpstr>Sheet1</vt:lpstr>
      <vt:lpstr>PLANILLA</vt:lpstr>
      <vt:lpstr>'Mantenimiento de Vivero'!Print_Area</vt:lpstr>
      <vt:lpstr>'Mantto. Evaluación y control'!Print_Area</vt:lpstr>
      <vt:lpstr>'Rescate y traslado'!Print_Area</vt:lpstr>
      <vt:lpstr>'Transplante y reubicación'!Print_Area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dcterms:created xsi:type="dcterms:W3CDTF">2021-10-13T22:24:50Z</dcterms:created>
  <dcterms:modified xsi:type="dcterms:W3CDTF">2024-12-30T09:53:14Z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