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HORIZONTE MEDIC\PROPUESTAS ECONÒMICAS\2024\0556 - AMBULANCIA RIO CHICAMA - OHLA\Nueva carpeta\"/>
    </mc:Choice>
  </mc:AlternateContent>
  <xr:revisionPtr revIDLastSave="0" documentId="13_ncr:1_{A00BF354-2082-4724-87FC-8A3499EFA58E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Directo'!$A$1:$I$30</definedName>
    <definedName name="_xlnm.Print_Area" localSheetId="4">'Gastos Generales'!$A$1:$G$58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4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4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24" l="1"/>
  <c r="F39" i="24"/>
  <c r="F37" i="24"/>
  <c r="F36" i="24"/>
  <c r="G22" i="27"/>
  <c r="G15" i="27"/>
  <c r="E21" i="28"/>
  <c r="F21" i="28" s="1"/>
  <c r="F22" i="28"/>
  <c r="F20" i="28"/>
  <c r="F19" i="28"/>
  <c r="F18" i="28"/>
  <c r="C9" i="28"/>
  <c r="C7" i="28"/>
  <c r="C6" i="28"/>
  <c r="G25" i="27" l="1"/>
  <c r="G24" i="27"/>
  <c r="G27" i="27"/>
  <c r="G28" i="27"/>
  <c r="G17" i="27"/>
  <c r="E44" i="28" l="1"/>
  <c r="E43" i="28"/>
  <c r="E41" i="28"/>
  <c r="E37" i="28"/>
  <c r="E36" i="28"/>
  <c r="F45" i="28"/>
  <c r="F31" i="28"/>
  <c r="H28" i="27" l="1"/>
  <c r="H25" i="27"/>
  <c r="F52" i="28"/>
  <c r="F49" i="28"/>
  <c r="F46" i="28"/>
  <c r="F44" i="28"/>
  <c r="F43" i="28"/>
  <c r="F42" i="28"/>
  <c r="F41" i="28"/>
  <c r="F39" i="28"/>
  <c r="F37" i="28"/>
  <c r="F36" i="28"/>
  <c r="F33" i="28"/>
  <c r="F29" i="28"/>
  <c r="F28" i="28"/>
  <c r="F27" i="28"/>
  <c r="F26" i="28"/>
  <c r="F25" i="28"/>
  <c r="F24" i="28"/>
  <c r="F14" i="28"/>
  <c r="H21" i="27" l="1"/>
  <c r="H27" i="27"/>
  <c r="H24" i="27"/>
  <c r="B100" i="11" l="1"/>
  <c r="E38" i="28"/>
  <c r="F38" i="28" s="1"/>
  <c r="F51" i="28"/>
  <c r="E35" i="28" l="1"/>
  <c r="F35" i="28" s="1"/>
  <c r="H17" i="27" l="1"/>
  <c r="G19" i="27"/>
  <c r="H19" i="27" s="1"/>
  <c r="H29" i="27" l="1"/>
  <c r="F34" i="24" s="1"/>
  <c r="E48" i="28" l="1"/>
  <c r="F48" i="28" s="1"/>
  <c r="F54" i="28" l="1"/>
  <c r="F57" i="28" s="1"/>
  <c r="F35" i="24" s="1"/>
</calcChain>
</file>

<file path=xl/sharedStrings.xml><?xml version="1.0" encoding="utf-8"?>
<sst xmlns="http://schemas.openxmlformats.org/spreadsheetml/2006/main" count="541" uniqueCount="331">
  <si>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</si>
  <si>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</si>
  <si>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</si>
  <si>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</si>
  <si>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</si>
  <si>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</si>
  <si>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</si>
  <si>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</si>
  <si>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</si>
  <si>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</si>
  <si>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</si>
  <si>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</si>
  <si>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</si>
  <si>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</si>
  <si>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</si>
  <si>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</si>
  <si>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</si>
  <si>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</si>
  <si>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</si>
  <si>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</si>
  <si>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</si>
  <si>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</si>
  <si>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</si>
  <si>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</si>
  <si>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</si>
  <si>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</si>
  <si>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</si>
  <si>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</si>
  <si>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</si>
  <si>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</si>
  <si>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</si>
  <si>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</si>
  <si>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</si>
  <si>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</si>
  <si>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</si>
  <si>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</si>
  <si>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</si>
  <si>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</si>
  <si>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</si>
  <si>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</si>
  <si>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</si>
  <si>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</si>
  <si>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</si>
  <si>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</si>
  <si>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</si>
  <si>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</si>
  <si>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</si>
  <si>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</si>
  <si>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</si>
  <si>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</si>
  <si>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</si>
  <si>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</si>
  <si>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</si>
  <si>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</si>
  <si>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</si>
  <si>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</si>
  <si>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</si>
  <si>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</si>
  <si>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</si>
  <si>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</si>
  <si>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</si>
  <si>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</si>
  <si>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</si>
  <si>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</si>
  <si>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</si>
  <si>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</si>
  <si>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</si>
  <si>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</si>
  <si>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</si>
  <si>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</si>
  <si>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</si>
  <si>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</si>
  <si>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</si>
  <si>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</si>
  <si>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</si>
  <si>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</si>
  <si>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</si>
  <si>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</si>
  <si>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</si>
  <si>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</si>
  <si>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</si>
  <si>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</si>
  <si>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</si>
  <si>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</si>
  <si>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</si>
  <si>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</si>
  <si>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</si>
  <si>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</si>
  <si>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</si>
  <si>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</si>
  <si>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</si>
  <si>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</si>
  <si>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</si>
  <si>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</si>
  <si>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</si>
  <si>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</si>
  <si>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</si>
  <si>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</si>
  <si>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</si>
  <si>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</si>
  <si>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</si>
  <si>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</si>
  <si>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</si>
  <si>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</si>
  <si>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</si>
  <si>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</si>
  <si>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</si>
  <si>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</si>
  <si>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</si>
  <si>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</si>
  <si>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</si>
  <si>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</si>
  <si>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</si>
  <si>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</si>
  <si>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</si>
  <si>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</si>
  <si>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</si>
  <si>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</si>
  <si>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</si>
  <si>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</si>
  <si>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</si>
  <si>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</si>
  <si>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</si>
  <si>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</si>
  <si>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</si>
  <si>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</si>
  <si>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</si>
  <si>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</si>
  <si>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</si>
  <si>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</si>
  <si>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</si>
  <si>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</si>
  <si>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</si>
  <si>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</si>
  <si>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</si>
  <si>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</si>
  <si>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</si>
  <si>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</si>
  <si>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</si>
  <si>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</si>
  <si>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</si>
  <si>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</si>
  <si>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</si>
  <si>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</si>
  <si>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</si>
  <si>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</si>
  <si>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</si>
  <si>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</si>
  <si>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</si>
  <si>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</si>
  <si>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</si>
  <si>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</si>
  <si>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</si>
  <si>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</si>
  <si>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</si>
  <si>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</si>
  <si>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</si>
  <si>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</si>
  <si>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</si>
  <si>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</si>
  <si>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</si>
  <si>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</si>
  <si>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</si>
  <si>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</si>
  <si>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</si>
  <si>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</si>
  <si>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</si>
  <si>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</si>
  <si>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</si>
  <si>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</si>
  <si>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</si>
  <si>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</si>
  <si>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</si>
  <si>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</si>
  <si>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</si>
  <si>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</si>
  <si>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</si>
  <si>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</si>
  <si>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</si>
  <si>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</si>
  <si>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</si>
  <si>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</si>
  <si>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</si>
  <si>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</si>
  <si>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</si>
  <si>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</si>
  <si>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</si>
  <si>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</si>
  <si>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</si>
  <si>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</si>
  <si>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</si>
  <si>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</si>
  <si>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</si>
  <si>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</si>
  <si>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</si>
  <si>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</si>
  <si>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</si>
  <si>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</si>
  <si>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</si>
  <si>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</si>
  <si>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</si>
  <si>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</si>
  <si>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</si>
  <si>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</si>
  <si>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</si>
  <si>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</si>
  <si>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</si>
  <si>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</si>
  <si>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</si>
  <si>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</si>
  <si>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</si>
  <si>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</si>
  <si>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</si>
  <si>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</si>
  <si>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</si>
  <si>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</si>
  <si>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</si>
  <si>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</si>
  <si>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</si>
  <si>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</si>
  <si>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</si>
  <si>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</si>
  <si>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</si>
  <si>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</si>
  <si>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</si>
  <si>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</si>
  <si>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</si>
  <si>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</si>
  <si>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</si>
  <si>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</si>
  <si>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</si>
  <si>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</si>
  <si>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</si>
  <si>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</si>
  <si>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</si>
  <si>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</si>
  <si>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</si>
  <si>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</si>
  <si>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</si>
  <si>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</si>
  <si>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</si>
  <si>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</si>
  <si>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</si>
  <si>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</si>
  <si>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</si>
  <si>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</si>
  <si>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</si>
  <si>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</si>
  <si>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COSTO DIRECTO</t>
  </si>
  <si>
    <t>Carta Fianza por Fiel Cumplimiento</t>
  </si>
  <si>
    <t>P. U. (S/)</t>
  </si>
  <si>
    <t>Total  (S/)</t>
  </si>
  <si>
    <t>Referencia: TDR-Anexo 06</t>
  </si>
  <si>
    <t>FORMATO C2: PROPUESTA ECONÓMICA</t>
  </si>
  <si>
    <t>FORMATO C2- PROPUESTA ECONÓMICA</t>
  </si>
  <si>
    <t>Licitación:</t>
  </si>
  <si>
    <t>Entrega de las Defensas Ribereñas  de los Ríos Chicama y Virú</t>
  </si>
  <si>
    <t>Ríos Chicama y Virú</t>
  </si>
  <si>
    <t>Nombre de la Licitación:</t>
  </si>
  <si>
    <t>SCTR Salud y Pensión</t>
  </si>
  <si>
    <t>SCTR Vida Ley</t>
  </si>
  <si>
    <t>Subcontratación del Servicio de Ambulancia</t>
  </si>
  <si>
    <t>FORMATO C1- PROPUESTA ECONÓMICA</t>
  </si>
  <si>
    <t>Defensa Ribereña del río Chicama</t>
  </si>
  <si>
    <t>Mes</t>
  </si>
  <si>
    <t>Plazo (mes)</t>
  </si>
  <si>
    <t>Subcontratación del servicio de ambulancia - río Chicama</t>
  </si>
  <si>
    <t>Unidad vehicular</t>
  </si>
  <si>
    <t>1.01.01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</si>
  <si>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</si>
  <si>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</si>
  <si>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</si>
  <si>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</si>
  <si>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</si>
  <si>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</si>
  <si>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</si>
  <si>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</si>
  <si>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Estacionamiento y seguridad</t>
  </si>
  <si>
    <t>Unidad de medidad</t>
  </si>
  <si>
    <t>Tiempo de subcontratación</t>
  </si>
  <si>
    <t>Lavado de la unidad</t>
  </si>
  <si>
    <t>Equipamiento</t>
  </si>
  <si>
    <t>1.06.01</t>
  </si>
  <si>
    <t>Equipamiento básico de acuerdo numeral 6.4.3. del TdR</t>
  </si>
  <si>
    <t>Medicamentos, materiales e insumos</t>
  </si>
  <si>
    <t>Equipamiento básico de acuerdo numeral 6.4.4. del TdR</t>
  </si>
  <si>
    <t>1.06.</t>
  </si>
  <si>
    <t>Personal Clave</t>
  </si>
  <si>
    <t>Operador del vehículo</t>
  </si>
  <si>
    <t>2.01.01</t>
  </si>
  <si>
    <t>Bloqueador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</si>
  <si>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</si>
  <si>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</si>
  <si>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</si>
  <si>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</si>
  <si>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</si>
  <si>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</si>
  <si>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</si>
  <si>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Personal médico</t>
  </si>
  <si>
    <t>Exámen médico</t>
  </si>
  <si>
    <t>Pantalón</t>
  </si>
  <si>
    <t>Fotocheck</t>
  </si>
  <si>
    <t>Glb</t>
  </si>
  <si>
    <t>-</t>
  </si>
  <si>
    <t>Alquiler de ambulancia rural 4x4</t>
  </si>
  <si>
    <t>2.02.01.</t>
  </si>
  <si>
    <t>Alojamiento</t>
  </si>
  <si>
    <t>Telefonía móvil</t>
  </si>
  <si>
    <t>Internet inalámbrico</t>
  </si>
  <si>
    <t>N° del Paquete:</t>
  </si>
  <si>
    <t>Nombre del Paquete:</t>
  </si>
  <si>
    <t>Anexo 13</t>
  </si>
  <si>
    <t>PLANILLA DE GASTOS GENERALES - GESTIÓN</t>
  </si>
  <si>
    <t>Seguros y fianzas</t>
  </si>
  <si>
    <t>Póliza de Responsabilidad Civil</t>
  </si>
  <si>
    <t>SUB TOTAL S/</t>
  </si>
  <si>
    <t>TOTAL GASTOS GENERALES S/</t>
  </si>
  <si>
    <t>Camisa manga larga con logo de la empresa</t>
  </si>
  <si>
    <t>Chaleco con cinta reflectiva</t>
  </si>
  <si>
    <t>Zapato de seguridad</t>
  </si>
  <si>
    <t>Casaca con cinta reflectiva</t>
  </si>
  <si>
    <t>Implementos de seguridad</t>
  </si>
  <si>
    <t>Uniforme de personal clave</t>
  </si>
  <si>
    <t xml:space="preserve">Alimentación y alojamiento del personal clave </t>
  </si>
  <si>
    <t>Resguardo de unidad</t>
  </si>
  <si>
    <t>Conductor profesional - Turno Diurno</t>
  </si>
  <si>
    <t>2.01.02</t>
  </si>
  <si>
    <t>Conductor profesional - Turno Nocturno</t>
  </si>
  <si>
    <t>Enfermero capacitado en medicina de emergencia - Turno Diurno</t>
  </si>
  <si>
    <t>Enfermero capacitado en medicina de emergencia - Turno nocturno</t>
  </si>
  <si>
    <t>CORPORACIÓN PERUANA DE CENTROS MEDICOS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</si>
</sst>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 * #,##0.00_ ;_ * \-#,##0.00_ ;_ * &quot;-&quot;??_ ;_ @_ "/>
    <numFmt numFmtId="166" formatCode="&quot;S.&quot;\ #,##0.00"/>
    <numFmt numFmtId="167" formatCode="0.00000%"/>
    <numFmt numFmtId="168" formatCode="0.00."/>
    <numFmt numFmtId="169" formatCode="_-[$S/-280A]\ * #,##0.00_-;\-[$S/-280A]\ * #,##0.00_-;_-[$S/-280A]\ * &quot;-&quot;??_-;_-@_-"/>
    <numFmt numFmtId="170" formatCode="0.0"/>
    <numFmt numFmtId="171" formatCode="&quot;S.&quot;\ #,##0.00_);\(&quot;S.&quot;\ #,##0.00\)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5" fillId="0" borderId="0"/>
  </cellStyleXfs>
  <cellXfs count="23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169" fontId="2" fillId="0" borderId="0" xfId="0" applyNumberFormat="1" applyFont="1"/>
    <xf numFmtId="169" fontId="0" fillId="4" borderId="0" xfId="0" applyNumberFormat="1" applyFill="1"/>
    <xf numFmtId="169" fontId="0" fillId="0" borderId="0" xfId="0" applyNumberFormat="1"/>
    <xf numFmtId="169" fontId="2" fillId="4" borderId="0" xfId="0" applyNumberFormat="1" applyFont="1" applyFill="1"/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/>
    </xf>
    <xf numFmtId="168" fontId="5" fillId="9" borderId="24" xfId="0" applyNumberFormat="1" applyFont="1" applyFill="1" applyBorder="1" applyAlignment="1">
      <alignment horizontal="left" indent="1"/>
    </xf>
    <xf numFmtId="168" fontId="5" fillId="10" borderId="24" xfId="0" applyNumberFormat="1" applyFont="1" applyFill="1" applyBorder="1" applyAlignment="1">
      <alignment horizontal="left" indent="1"/>
    </xf>
    <xf numFmtId="0" fontId="5" fillId="10" borderId="24" xfId="0" applyFont="1" applyFill="1" applyBorder="1" applyAlignment="1">
      <alignment horizontal="left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/>
    </xf>
    <xf numFmtId="4" fontId="5" fillId="8" borderId="24" xfId="0" applyNumberFormat="1" applyFont="1" applyFill="1" applyBorder="1" applyAlignment="1">
      <alignment horizontal="center" vertical="center"/>
    </xf>
    <xf numFmtId="4" fontId="5" fillId="8" borderId="26" xfId="0" applyNumberFormat="1" applyFont="1" applyFill="1" applyBorder="1" applyAlignment="1">
      <alignment horizontal="center" vertical="center"/>
    </xf>
    <xf numFmtId="168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left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168" fontId="5" fillId="9" borderId="24" xfId="0" applyNumberFormat="1" applyFont="1" applyFill="1" applyBorder="1" applyAlignment="1">
      <alignment horizontal="left" vertical="center" indent="1"/>
    </xf>
    <xf numFmtId="0" fontId="5" fillId="10" borderId="24" xfId="0" applyFont="1" applyFill="1" applyBorder="1"/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170" fontId="15" fillId="8" borderId="2" xfId="0" applyNumberFormat="1" applyFont="1" applyFill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2" fontId="19" fillId="0" borderId="0" xfId="0" applyNumberFormat="1" applyFont="1" applyAlignment="1">
      <alignment horizontal="center" vertical="center"/>
    </xf>
    <xf numFmtId="4" fontId="15" fillId="0" borderId="2" xfId="0" applyNumberFormat="1" applyFont="1" applyBorder="1" applyAlignment="1">
      <alignment horizontal="right" vertical="center"/>
    </xf>
    <xf numFmtId="171" fontId="19" fillId="0" borderId="0" xfId="5" applyNumberFormat="1" applyFont="1"/>
    <xf numFmtId="4" fontId="15" fillId="8" borderId="2" xfId="0" applyNumberFormat="1" applyFont="1" applyFill="1" applyBorder="1" applyAlignment="1">
      <alignment horizontal="right" vertical="center"/>
    </xf>
    <xf numFmtId="169" fontId="19" fillId="0" borderId="2" xfId="0" applyNumberFormat="1" applyFont="1" applyBorder="1" applyAlignment="1">
      <alignment horizontal="center" vertical="center"/>
    </xf>
    <xf numFmtId="169" fontId="25" fillId="0" borderId="0" xfId="0" applyNumberFormat="1" applyFont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/>
    </xf>
    <xf numFmtId="169" fontId="20" fillId="0" borderId="0" xfId="0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20" fillId="0" borderId="0" xfId="0" applyNumberFormat="1" applyFont="1" applyAlignment="1">
      <alignment horizontal="center"/>
    </xf>
    <xf numFmtId="169" fontId="12" fillId="0" borderId="0" xfId="0" applyNumberFormat="1" applyFont="1" applyAlignment="1">
      <alignment horizontal="left"/>
    </xf>
    <xf numFmtId="169" fontId="15" fillId="8" borderId="2" xfId="0" applyNumberFormat="1" applyFont="1" applyFill="1" applyBorder="1" applyAlignment="1">
      <alignment horizontal="center" vertical="center" wrapText="1"/>
    </xf>
    <xf numFmtId="169" fontId="18" fillId="0" borderId="0" xfId="0" applyNumberFormat="1" applyFont="1" applyAlignment="1">
      <alignment horizontal="left"/>
    </xf>
    <xf numFmtId="169" fontId="17" fillId="8" borderId="2" xfId="0" applyNumberFormat="1" applyFont="1" applyFill="1" applyBorder="1" applyAlignment="1">
      <alignment horizontal="center" vertical="center"/>
    </xf>
    <xf numFmtId="169" fontId="19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left" vertical="center"/>
    </xf>
    <xf numFmtId="169" fontId="14" fillId="0" borderId="0" xfId="0" applyNumberFormat="1" applyFont="1" applyAlignment="1">
      <alignment horizontal="center" vertical="center"/>
    </xf>
    <xf numFmtId="169" fontId="13" fillId="0" borderId="0" xfId="0" quotePrefix="1" applyNumberFormat="1" applyFont="1" applyAlignment="1">
      <alignment horizontal="center" vertical="center" wrapText="1"/>
    </xf>
    <xf numFmtId="169" fontId="7" fillId="0" borderId="0" xfId="0" applyNumberFormat="1" applyFont="1"/>
    <xf numFmtId="169" fontId="12" fillId="0" borderId="0" xfId="0" applyNumberFormat="1" applyFont="1"/>
    <xf numFmtId="164" fontId="0" fillId="0" borderId="0" xfId="0" applyNumberFormat="1"/>
    <xf numFmtId="0" fontId="1" fillId="4" borderId="0" xfId="0" applyFont="1" applyFill="1" applyAlignment="1">
      <alignment horizontal="center"/>
    </xf>
    <xf numFmtId="169" fontId="19" fillId="11" borderId="2" xfId="0" applyNumberFormat="1" applyFont="1" applyFill="1" applyBorder="1" applyAlignment="1">
      <alignment horizontal="center" vertical="center"/>
    </xf>
    <xf numFmtId="169" fontId="17" fillId="0" borderId="2" xfId="0" applyNumberFormat="1" applyFont="1" applyBorder="1" applyAlignment="1">
      <alignment horizontal="center" vertical="center"/>
    </xf>
    <xf numFmtId="169" fontId="36" fillId="0" borderId="12" xfId="0" applyNumberFormat="1" applyFont="1" applyBorder="1"/>
    <xf numFmtId="14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4" fontId="30" fillId="0" borderId="2" xfId="0" applyNumberFormat="1" applyFont="1" applyBorder="1" applyAlignment="1">
      <alignment horizontal="right" vertical="center"/>
    </xf>
    <xf numFmtId="0" fontId="5" fillId="10" borderId="25" xfId="0" applyFont="1" applyFill="1" applyBorder="1" applyAlignment="1">
      <alignment horizontal="left" vertical="center"/>
    </xf>
    <xf numFmtId="0" fontId="5" fillId="10" borderId="27" xfId="0" applyFont="1" applyFill="1" applyBorder="1" applyAlignment="1">
      <alignment horizontal="left" vertical="center"/>
    </xf>
    <xf numFmtId="0" fontId="5" fillId="9" borderId="25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44" fontId="5" fillId="9" borderId="25" xfId="4" applyFont="1" applyFill="1" applyBorder="1" applyAlignment="1">
      <alignment horizontal="center" vertical="center"/>
    </xf>
    <xf numFmtId="44" fontId="5" fillId="9" borderId="27" xfId="4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right" vertical="center"/>
    </xf>
    <xf numFmtId="0" fontId="19" fillId="0" borderId="29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44" fontId="0" fillId="0" borderId="0" xfId="0" applyNumberFormat="1"/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3000000}"/>
    <cellStyle name="Normal_GG" xfId="5" xr:uid="{00000000-0005-0000-0000-000004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114187</xdr:colOff>
      <xdr:row>1</xdr:row>
      <xdr:rowOff>68205</xdr:rowOff>
    </xdr:from>
    <xdr:to>
      <xdr:col>1</xdr:col>
      <xdr:colOff>1204209</xdr:colOff>
      <xdr:row>4</xdr:row>
      <xdr:rowOff>59634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596" y="200727"/>
          <a:ext cx="1090022" cy="48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80730A3F-E61D-4E4A-ACB6-76979E0B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HORIZONTE%20MEDIC/PROPUESTAS%20ECON&#210;MICAS/2024/0539.%20AMBULANCIA%20OHLA/DETALLE%20DE%20LA%20PROPUESTA%20ECON&#211;MICA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HORIZONTE%20MEDIC\PROPUESTAS%20ECON&#210;MICAS\2024\0556%20-%20AMBULANCIA%20RIO%20CHICAMA%20-%20OHLA\Nueva%20carpeta\DETALLE%20DE%20LA%20PROPUESTA%20ECON&#211;MICA%20-%20AJUSTADA.xlsx" TargetMode="External"/><Relationship Id="rId1" Type="http://schemas.openxmlformats.org/officeDocument/2006/relationships/externalLinkPath" Target="DETALLE%20DE%20LA%20PROPUESTA%20ECON&#211;MICA%20-%20AJUSTADA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sly.leon/Desktop/FORMATO%20C1%20PROPUESTA%20ECON&#211;MICA_CHICAMA_PICK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STO DE ALQUILER AMBULANCIA"/>
      <sheetName val="CALCULO PLANILLA"/>
      <sheetName val="EQUIPOS Y OTROS"/>
      <sheetName val="ALIMENTACIÓN Y HOSPEDAJE"/>
      <sheetName val="POLIZAS, SCTR PENSIÓN Y SALUD"/>
      <sheetName val="CUADRO DE EPP`S"/>
      <sheetName val="EMO´S"/>
    </sheetNames>
    <sheetDataSet>
      <sheetData sheetId="0"/>
      <sheetData sheetId="1">
        <row r="7">
          <cell r="F7">
            <v>13878.5</v>
          </cell>
        </row>
        <row r="25">
          <cell r="F25">
            <v>13135</v>
          </cell>
        </row>
      </sheetData>
      <sheetData sheetId="2"/>
      <sheetData sheetId="3"/>
      <sheetData sheetId="4"/>
      <sheetData sheetId="5">
        <row r="5">
          <cell r="C5">
            <v>118</v>
          </cell>
        </row>
      </sheetData>
      <sheetData sheetId="6">
        <row r="3">
          <cell r="G3">
            <v>11</v>
          </cell>
        </row>
        <row r="4">
          <cell r="G4">
            <v>45</v>
          </cell>
        </row>
        <row r="6">
          <cell r="G6">
            <v>11</v>
          </cell>
        </row>
        <row r="7">
          <cell r="G7">
            <v>47.5</v>
          </cell>
        </row>
        <row r="9">
          <cell r="F9">
            <v>12</v>
          </cell>
        </row>
        <row r="10">
          <cell r="G10">
            <v>24</v>
          </cell>
        </row>
        <row r="12">
          <cell r="G12">
            <v>25</v>
          </cell>
        </row>
      </sheetData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O DE ALQUILER AMBULANCIA"/>
      <sheetName val="RESUMEN"/>
      <sheetName val="CALCULO PLANILLA"/>
      <sheetName val="ALIMENTACIÓN Y HOSPEDAJE"/>
      <sheetName val="EQUIPOS Y OTROS"/>
      <sheetName val="POLIZAS, SCTR PENSIÓN Y SALUD"/>
      <sheetName val="CUADRO DE EPP`S"/>
      <sheetName val="EMO´S"/>
    </sheetNames>
    <sheetDataSet>
      <sheetData sheetId="0"/>
      <sheetData sheetId="1"/>
      <sheetData sheetId="2">
        <row r="15">
          <cell r="D15">
            <v>6276.7139026583336</v>
          </cell>
        </row>
        <row r="18">
          <cell r="E18">
            <v>5940.5139026583338</v>
          </cell>
          <cell r="F18">
            <v>4782.4004559933337</v>
          </cell>
          <cell r="G18">
            <v>4526.2404559933339</v>
          </cell>
        </row>
      </sheetData>
      <sheetData sheetId="3">
        <row r="23">
          <cell r="F23">
            <v>5883.2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>
        <row r="21">
          <cell r="H21">
            <v>0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Q43"/>
  <sheetViews>
    <sheetView showGridLines="0" view="pageBreakPreview" topLeftCell="A16" zoomScale="90" zoomScaleNormal="115" zoomScaleSheetLayoutView="115" workbookViewId="0">
      <selection activeCell="F42" sqref="F42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69"/>
      <c r="C2" s="174" t="s">
        <v>262</v>
      </c>
      <c r="D2" s="175"/>
      <c r="E2" s="176"/>
      <c r="F2" s="170" t="s">
        <v>213</v>
      </c>
      <c r="G2" s="17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69"/>
      <c r="C3" s="177"/>
      <c r="D3" s="178"/>
      <c r="E3" s="179"/>
      <c r="F3" s="170" t="s">
        <v>214</v>
      </c>
      <c r="G3" s="17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69"/>
      <c r="C4" s="180" t="s">
        <v>215</v>
      </c>
      <c r="D4" s="181"/>
      <c r="E4" s="182"/>
      <c r="F4" s="170" t="s">
        <v>216</v>
      </c>
      <c r="G4" s="17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69"/>
      <c r="C5" s="183"/>
      <c r="D5" s="184"/>
      <c r="E5" s="185"/>
      <c r="F5" s="172" t="s">
        <v>217</v>
      </c>
      <c r="G5" s="17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6"/>
      <c r="C6" s="83"/>
      <c r="D6" s="83"/>
      <c r="E6" s="83"/>
      <c r="F6" s="83"/>
      <c r="G6" s="83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67"/>
      <c r="C8" s="167"/>
      <c r="D8" s="167"/>
      <c r="E8" s="167"/>
      <c r="F8" s="167"/>
      <c r="G8" s="16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68" t="s">
        <v>252</v>
      </c>
      <c r="C9" s="168"/>
      <c r="D9" s="168"/>
      <c r="E9" s="168"/>
      <c r="F9" s="168"/>
      <c r="G9" s="16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3"/>
      <c r="C10" s="74"/>
      <c r="D10" s="74"/>
      <c r="E10" s="74"/>
      <c r="F10" s="74"/>
      <c r="G10" s="75"/>
    </row>
    <row r="11" spans="1:17" x14ac:dyDescent="0.3">
      <c r="B11" s="76"/>
      <c r="C11" s="6" t="s">
        <v>218</v>
      </c>
      <c r="D11" s="87" t="s">
        <v>256</v>
      </c>
      <c r="G11" s="77"/>
    </row>
    <row r="12" spans="1:17" x14ac:dyDescent="0.3">
      <c r="B12" s="76"/>
      <c r="C12" s="6"/>
      <c r="G12" s="77"/>
    </row>
    <row r="13" spans="1:17" x14ac:dyDescent="0.3">
      <c r="B13" s="76"/>
      <c r="C13" s="6" t="s">
        <v>255</v>
      </c>
      <c r="D13" s="87" t="s">
        <v>261</v>
      </c>
      <c r="G13" s="77"/>
    </row>
    <row r="14" spans="1:17" x14ac:dyDescent="0.3">
      <c r="B14" s="76"/>
      <c r="C14" s="6"/>
      <c r="D14" s="87"/>
      <c r="G14" s="77"/>
    </row>
    <row r="15" spans="1:17" x14ac:dyDescent="0.3">
      <c r="B15" s="76"/>
      <c r="C15" s="86" t="s">
        <v>219</v>
      </c>
      <c r="D15" s="87" t="s">
        <v>263</v>
      </c>
      <c r="G15" s="77"/>
    </row>
    <row r="16" spans="1:17" x14ac:dyDescent="0.3">
      <c r="B16" s="76"/>
      <c r="C16" s="6"/>
      <c r="G16" s="77"/>
    </row>
    <row r="17" spans="2:7" x14ac:dyDescent="0.3">
      <c r="B17" s="76"/>
      <c r="C17" s="6" t="s">
        <v>220</v>
      </c>
      <c r="D17" t="s">
        <v>221</v>
      </c>
      <c r="G17" s="77"/>
    </row>
    <row r="18" spans="2:7" x14ac:dyDescent="0.3">
      <c r="B18" s="76"/>
      <c r="C18" s="6"/>
      <c r="G18" s="77"/>
    </row>
    <row r="19" spans="2:7" x14ac:dyDescent="0.3">
      <c r="B19" s="76"/>
      <c r="C19" s="6" t="s">
        <v>222</v>
      </c>
      <c r="D19" s="27" t="s">
        <v>330</v>
      </c>
      <c r="G19" s="77"/>
    </row>
    <row r="20" spans="2:7" x14ac:dyDescent="0.3">
      <c r="B20" s="76"/>
      <c r="C20" s="6"/>
      <c r="G20" s="77"/>
    </row>
    <row r="21" spans="2:7" x14ac:dyDescent="0.3">
      <c r="B21" s="76"/>
      <c r="C21" s="6" t="s">
        <v>223</v>
      </c>
      <c r="D21" s="28" t="s">
        <v>0</v>
      </c>
      <c r="G21" s="77"/>
    </row>
    <row r="22" spans="2:7" x14ac:dyDescent="0.3">
      <c r="B22" s="76"/>
      <c r="C22" s="6"/>
      <c r="G22" s="77"/>
    </row>
    <row r="23" spans="2:7" x14ac:dyDescent="0.3">
      <c r="B23" s="76"/>
      <c r="C23" s="6"/>
      <c r="G23" s="77"/>
    </row>
    <row r="24" spans="2:7" x14ac:dyDescent="0.3">
      <c r="B24" s="76"/>
      <c r="C24" s="6" t="s">
        <v>224</v>
      </c>
      <c r="D24" s="162">
        <v>365</v>
      </c>
      <c r="E24" t="s">
        <v>225</v>
      </c>
      <c r="G24" s="77"/>
    </row>
    <row r="25" spans="2:7" x14ac:dyDescent="0.3">
      <c r="B25" s="76"/>
      <c r="C25" s="6"/>
      <c r="D25" s="17"/>
      <c r="G25" s="77"/>
    </row>
    <row r="26" spans="2:7" x14ac:dyDescent="0.3">
      <c r="B26" s="76"/>
      <c r="C26" s="6"/>
      <c r="D26" s="17"/>
      <c r="G26" s="77"/>
    </row>
    <row r="27" spans="2:7" x14ac:dyDescent="0.3">
      <c r="B27" s="76"/>
      <c r="C27" s="6" t="s">
        <v>226</v>
      </c>
      <c r="D27" s="166">
        <v>45632</v>
      </c>
      <c r="E27" s="166"/>
      <c r="G27" s="77"/>
    </row>
    <row r="28" spans="2:7" x14ac:dyDescent="0.3">
      <c r="B28" s="76"/>
      <c r="C28" s="6"/>
      <c r="D28" s="17"/>
      <c r="G28" s="77"/>
    </row>
    <row r="29" spans="2:7" x14ac:dyDescent="0.3">
      <c r="B29" s="76"/>
      <c r="C29" s="6"/>
      <c r="D29" s="17"/>
      <c r="G29" s="77"/>
    </row>
    <row r="30" spans="2:7" ht="14.25" customHeight="1" x14ac:dyDescent="0.3">
      <c r="B30" s="76"/>
      <c r="C30" s="106" t="s">
        <v>227</v>
      </c>
      <c r="D30" s="27"/>
      <c r="E30" s="27"/>
      <c r="G30" s="77"/>
    </row>
    <row r="31" spans="2:7" x14ac:dyDescent="0.3">
      <c r="B31" s="76"/>
      <c r="G31" s="77"/>
    </row>
    <row r="32" spans="2:7" ht="15" thickBot="1" x14ac:dyDescent="0.35">
      <c r="B32" s="76"/>
      <c r="G32" s="77"/>
    </row>
    <row r="33" spans="2:7" x14ac:dyDescent="0.3">
      <c r="B33" s="73"/>
      <c r="C33" s="74"/>
      <c r="D33" s="74"/>
      <c r="E33" s="74"/>
      <c r="F33" s="74"/>
      <c r="G33" s="75"/>
    </row>
    <row r="34" spans="2:7" x14ac:dyDescent="0.3">
      <c r="B34" s="85" t="s">
        <v>228</v>
      </c>
      <c r="C34" s="6" t="s">
        <v>229</v>
      </c>
      <c r="D34" s="6"/>
      <c r="E34" s="6"/>
      <c r="F34" s="102">
        <f>+'Costo Directo'!H29</f>
        <v>442092.42460764002</v>
      </c>
      <c r="G34" s="165"/>
    </row>
    <row r="35" spans="2:7" x14ac:dyDescent="0.3">
      <c r="B35" s="85" t="s">
        <v>230</v>
      </c>
      <c r="C35" t="s">
        <v>231</v>
      </c>
      <c r="E35" s="98"/>
      <c r="F35" s="102">
        <f>+'Gastos Generales'!F57</f>
        <v>113343.95999999999</v>
      </c>
      <c r="G35" s="165"/>
    </row>
    <row r="36" spans="2:7" x14ac:dyDescent="0.3">
      <c r="B36" s="85" t="s">
        <v>232</v>
      </c>
      <c r="C36" t="s">
        <v>233</v>
      </c>
      <c r="E36" s="98">
        <v>0.08</v>
      </c>
      <c r="F36" s="102">
        <f>+F34*E36</f>
        <v>35367.393968611199</v>
      </c>
      <c r="G36" s="77"/>
    </row>
    <row r="37" spans="2:7" x14ac:dyDescent="0.3">
      <c r="B37" s="85" t="s">
        <v>234</v>
      </c>
      <c r="C37" s="6" t="s">
        <v>235</v>
      </c>
      <c r="E37" s="78"/>
      <c r="F37" s="103">
        <f>SUM(F34:F36)</f>
        <v>590803.77857625112</v>
      </c>
      <c r="G37" s="165"/>
    </row>
    <row r="38" spans="2:7" x14ac:dyDescent="0.3">
      <c r="B38" s="76"/>
      <c r="E38" s="78"/>
      <c r="F38" s="104"/>
      <c r="G38" s="77"/>
    </row>
    <row r="39" spans="2:7" x14ac:dyDescent="0.3">
      <c r="B39" s="85" t="s">
        <v>236</v>
      </c>
      <c r="C39" s="6" t="s">
        <v>237</v>
      </c>
      <c r="E39" s="78">
        <v>0.18</v>
      </c>
      <c r="F39" s="103">
        <f>+F37*E39</f>
        <v>106344.6801437252</v>
      </c>
      <c r="G39" s="77"/>
    </row>
    <row r="40" spans="2:7" x14ac:dyDescent="0.3">
      <c r="B40" s="76"/>
      <c r="F40" s="104"/>
      <c r="G40" s="77"/>
    </row>
    <row r="41" spans="2:7" x14ac:dyDescent="0.3">
      <c r="B41" s="85" t="s">
        <v>238</v>
      </c>
      <c r="C41" s="6" t="s">
        <v>239</v>
      </c>
      <c r="D41" s="6"/>
      <c r="E41" s="6"/>
      <c r="F41" s="105">
        <f>+F37+F39</f>
        <v>697148.45871997636</v>
      </c>
      <c r="G41" s="77"/>
    </row>
    <row r="42" spans="2:7" x14ac:dyDescent="0.3">
      <c r="B42" s="76"/>
      <c r="C42" s="82"/>
      <c r="D42" s="6"/>
      <c r="E42" s="6"/>
      <c r="F42" s="42"/>
      <c r="G42" s="77"/>
    </row>
    <row r="43" spans="2:7" ht="15" thickBot="1" x14ac:dyDescent="0.35">
      <c r="B43" s="79"/>
      <c r="C43" s="80"/>
      <c r="D43" s="80"/>
      <c r="E43" s="80"/>
      <c r="F43" s="80"/>
      <c r="G43" s="81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showGridLines="0" tabSelected="1" view="pageBreakPreview" topLeftCell="A4" zoomScale="85" zoomScaleNormal="85" zoomScaleSheetLayoutView="85" workbookViewId="0">
      <selection activeCell="J17" sqref="J17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68.5546875" customWidth="1"/>
    <col min="4" max="4" width="10.33203125" style="17" customWidth="1"/>
    <col min="5" max="5" width="10.6640625" style="84" customWidth="1"/>
    <col min="6" max="6" width="15.88671875" customWidth="1"/>
    <col min="7" max="7" width="13.44140625" customWidth="1"/>
    <col min="8" max="8" width="17.33203125" customWidth="1"/>
    <col min="9" max="9" width="1.6640625" customWidth="1"/>
    <col min="10" max="10" width="12.77734375" bestFit="1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208"/>
      <c r="C2" s="174" t="s">
        <v>253</v>
      </c>
      <c r="D2" s="175"/>
      <c r="E2" s="176"/>
      <c r="F2" s="211" t="s">
        <v>213</v>
      </c>
      <c r="G2" s="212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209"/>
      <c r="C3" s="177"/>
      <c r="D3" s="178"/>
      <c r="E3" s="179"/>
      <c r="F3" s="198" t="s">
        <v>214</v>
      </c>
      <c r="G3" s="199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209"/>
      <c r="C4" s="202" t="s">
        <v>215</v>
      </c>
      <c r="D4" s="203"/>
      <c r="E4" s="204"/>
      <c r="F4" s="198" t="s">
        <v>216</v>
      </c>
      <c r="G4" s="199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210"/>
      <c r="C5" s="205"/>
      <c r="D5" s="206"/>
      <c r="E5" s="207"/>
      <c r="F5" s="200" t="s">
        <v>240</v>
      </c>
      <c r="G5" s="201"/>
    </row>
    <row r="6" spans="1:14" s="43" customFormat="1" ht="13.2" x14ac:dyDescent="0.3">
      <c r="B6" s="167"/>
      <c r="C6" s="167"/>
      <c r="D6" s="167"/>
      <c r="E6" s="167"/>
      <c r="F6" s="16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88" t="s">
        <v>218</v>
      </c>
      <c r="C7" s="89" t="s">
        <v>256</v>
      </c>
      <c r="F7" s="90"/>
      <c r="G7" s="90"/>
    </row>
    <row r="8" spans="1:14" s="43" customFormat="1" x14ac:dyDescent="0.3">
      <c r="B8" s="88" t="s">
        <v>219</v>
      </c>
      <c r="C8" s="89" t="s">
        <v>257</v>
      </c>
      <c r="F8" s="90"/>
      <c r="G8" s="90"/>
    </row>
    <row r="9" spans="1:14" s="44" customFormat="1" ht="18.600000000000001" customHeight="1" x14ac:dyDescent="0.3">
      <c r="B9" s="196" t="s">
        <v>258</v>
      </c>
      <c r="C9" s="197" t="s">
        <v>266</v>
      </c>
      <c r="D9" s="194"/>
      <c r="E9" s="194"/>
      <c r="F9" s="43"/>
      <c r="G9" s="43"/>
    </row>
    <row r="10" spans="1:14" s="44" customFormat="1" ht="15" customHeight="1" x14ac:dyDescent="0.3">
      <c r="B10" s="196"/>
      <c r="C10" s="197"/>
      <c r="D10" s="194"/>
      <c r="E10" s="194"/>
      <c r="F10" s="43"/>
      <c r="G10" s="43"/>
    </row>
    <row r="11" spans="1:14" s="45" customFormat="1" x14ac:dyDescent="0.3">
      <c r="A11"/>
      <c r="B11" s="88" t="s">
        <v>241</v>
      </c>
      <c r="C11" s="43"/>
      <c r="D11" s="91"/>
      <c r="E11" s="43"/>
      <c r="F11" s="43"/>
      <c r="G11" s="43"/>
    </row>
    <row r="12" spans="1:14" s="45" customFormat="1" ht="15" customHeight="1" x14ac:dyDescent="0.3">
      <c r="A12"/>
      <c r="B12" s="195"/>
      <c r="C12" s="195"/>
      <c r="D12" s="195"/>
      <c r="E12" s="195"/>
      <c r="F12" s="195"/>
      <c r="G12" s="195"/>
      <c r="H12" s="48"/>
      <c r="I12" s="48"/>
      <c r="J12" s="48"/>
      <c r="K12" s="48"/>
      <c r="L12" s="48"/>
      <c r="M12" s="48"/>
      <c r="N12" s="48"/>
    </row>
    <row r="14" spans="1:14" ht="37.5" customHeight="1" x14ac:dyDescent="0.3">
      <c r="B14" s="107" t="s">
        <v>242</v>
      </c>
      <c r="C14" s="108" t="s">
        <v>243</v>
      </c>
      <c r="D14" s="107" t="s">
        <v>278</v>
      </c>
      <c r="E14" s="126" t="s">
        <v>244</v>
      </c>
      <c r="F14" s="126" t="s">
        <v>279</v>
      </c>
      <c r="G14" s="109" t="s">
        <v>245</v>
      </c>
      <c r="H14" s="109" t="s">
        <v>246</v>
      </c>
    </row>
    <row r="15" spans="1:14" ht="20.25" customHeight="1" x14ac:dyDescent="0.3">
      <c r="B15" s="111">
        <v>1</v>
      </c>
      <c r="C15" s="189" t="s">
        <v>304</v>
      </c>
      <c r="D15" s="190"/>
      <c r="E15" s="190"/>
      <c r="F15" s="191"/>
      <c r="G15" s="192">
        <f>+H17+H19+H21</f>
        <v>183782</v>
      </c>
      <c r="H15" s="193"/>
    </row>
    <row r="16" spans="1:14" x14ac:dyDescent="0.3">
      <c r="B16" s="112">
        <v>1.01</v>
      </c>
      <c r="C16" s="113" t="s">
        <v>267</v>
      </c>
      <c r="D16" s="114"/>
      <c r="E16" s="115"/>
      <c r="F16" s="116"/>
      <c r="G16" s="117"/>
      <c r="H16" s="117"/>
    </row>
    <row r="17" spans="2:10" x14ac:dyDescent="0.3">
      <c r="B17" s="118" t="s">
        <v>268</v>
      </c>
      <c r="C17" s="131" t="s">
        <v>304</v>
      </c>
      <c r="D17" s="119" t="s">
        <v>264</v>
      </c>
      <c r="E17" s="120">
        <v>1</v>
      </c>
      <c r="F17" s="121">
        <v>12</v>
      </c>
      <c r="G17" s="122">
        <f>'[14]COSTO DE ALQUILER AMBULANCIA'!$F$7</f>
        <v>13878.5</v>
      </c>
      <c r="H17" s="122">
        <f>+E17*F17*G17</f>
        <v>166542</v>
      </c>
      <c r="J17" s="230"/>
    </row>
    <row r="18" spans="2:10" x14ac:dyDescent="0.3">
      <c r="B18" s="112">
        <v>1.05</v>
      </c>
      <c r="C18" s="187" t="s">
        <v>281</v>
      </c>
      <c r="D18" s="188"/>
      <c r="E18" s="125"/>
      <c r="F18" s="125"/>
      <c r="G18" s="125"/>
      <c r="H18" s="125"/>
    </row>
    <row r="19" spans="2:10" x14ac:dyDescent="0.3">
      <c r="B19" s="123" t="s">
        <v>282</v>
      </c>
      <c r="C19" s="124" t="s">
        <v>283</v>
      </c>
      <c r="D19" s="119" t="s">
        <v>302</v>
      </c>
      <c r="E19" s="120" t="s">
        <v>303</v>
      </c>
      <c r="F19" s="121">
        <v>1</v>
      </c>
      <c r="G19" s="122">
        <f>'[14]COSTO DE ALQUILER AMBULANCIA'!$F$25</f>
        <v>13135</v>
      </c>
      <c r="H19" s="122">
        <f>+F19*G19</f>
        <v>13135</v>
      </c>
    </row>
    <row r="20" spans="2:10" x14ac:dyDescent="0.3">
      <c r="B20" s="112" t="s">
        <v>286</v>
      </c>
      <c r="C20" s="187" t="s">
        <v>284</v>
      </c>
      <c r="D20" s="188"/>
      <c r="E20" s="125"/>
      <c r="F20" s="125"/>
      <c r="G20" s="125"/>
      <c r="H20" s="125"/>
    </row>
    <row r="21" spans="2:10" x14ac:dyDescent="0.3">
      <c r="B21" s="123" t="s">
        <v>282</v>
      </c>
      <c r="C21" s="124" t="s">
        <v>285</v>
      </c>
      <c r="D21" s="119" t="s">
        <v>302</v>
      </c>
      <c r="E21" s="120" t="s">
        <v>303</v>
      </c>
      <c r="F21" s="121">
        <v>1</v>
      </c>
      <c r="G21" s="122">
        <v>4105</v>
      </c>
      <c r="H21" s="122">
        <f>+F21*G21</f>
        <v>4105</v>
      </c>
    </row>
    <row r="22" spans="2:10" ht="24" customHeight="1" x14ac:dyDescent="0.3">
      <c r="B22" s="127">
        <v>2</v>
      </c>
      <c r="C22" s="189" t="s">
        <v>287</v>
      </c>
      <c r="D22" s="190"/>
      <c r="E22" s="190"/>
      <c r="F22" s="191"/>
      <c r="G22" s="192">
        <f>+H24+H25+H27+H28</f>
        <v>258310.42460764002</v>
      </c>
      <c r="H22" s="193"/>
    </row>
    <row r="23" spans="2:10" x14ac:dyDescent="0.3">
      <c r="B23" s="112">
        <v>2.0099999999999998</v>
      </c>
      <c r="C23" s="128" t="s">
        <v>288</v>
      </c>
      <c r="D23" s="114"/>
      <c r="E23" s="115"/>
      <c r="F23" s="116"/>
      <c r="G23" s="117"/>
      <c r="H23" s="117"/>
    </row>
    <row r="24" spans="2:10" x14ac:dyDescent="0.3">
      <c r="B24" s="118" t="s">
        <v>289</v>
      </c>
      <c r="C24" s="130" t="s">
        <v>325</v>
      </c>
      <c r="D24" s="119" t="s">
        <v>264</v>
      </c>
      <c r="E24" s="120">
        <v>1</v>
      </c>
      <c r="F24" s="121">
        <v>12</v>
      </c>
      <c r="G24" s="122">
        <f>'[15]CALCULO PLANILLA'!$G$18</f>
        <v>4526.2404559933339</v>
      </c>
      <c r="H24" s="122">
        <f t="shared" ref="H24:H27" si="0">+E24*F24*G24</f>
        <v>54314.885471920003</v>
      </c>
    </row>
    <row r="25" spans="2:10" x14ac:dyDescent="0.3">
      <c r="B25" s="118" t="s">
        <v>326</v>
      </c>
      <c r="C25" s="130" t="s">
        <v>327</v>
      </c>
      <c r="D25" s="119" t="s">
        <v>264</v>
      </c>
      <c r="E25" s="120">
        <v>1</v>
      </c>
      <c r="F25" s="121">
        <v>12</v>
      </c>
      <c r="G25" s="122">
        <f>'[15]CALCULO PLANILLA'!$F$18</f>
        <v>4782.4004559933337</v>
      </c>
      <c r="H25" s="122">
        <f t="shared" ref="H25" si="1">+E25*F25*G25</f>
        <v>57388.805471920001</v>
      </c>
    </row>
    <row r="26" spans="2:10" x14ac:dyDescent="0.3">
      <c r="B26" s="112">
        <v>2.02</v>
      </c>
      <c r="C26" s="128" t="s">
        <v>298</v>
      </c>
      <c r="D26" s="114"/>
      <c r="E26" s="115"/>
      <c r="F26" s="116"/>
      <c r="G26" s="117"/>
      <c r="H26" s="117"/>
    </row>
    <row r="27" spans="2:10" x14ac:dyDescent="0.3">
      <c r="B27" s="118" t="s">
        <v>305</v>
      </c>
      <c r="C27" s="130" t="s">
        <v>328</v>
      </c>
      <c r="D27" s="119" t="s">
        <v>264</v>
      </c>
      <c r="E27" s="120">
        <v>1</v>
      </c>
      <c r="F27" s="121">
        <v>12</v>
      </c>
      <c r="G27" s="122">
        <f>'[15]CALCULO PLANILLA'!$E$18</f>
        <v>5940.5139026583338</v>
      </c>
      <c r="H27" s="122">
        <f t="shared" si="0"/>
        <v>71286.166831900002</v>
      </c>
    </row>
    <row r="28" spans="2:10" x14ac:dyDescent="0.3">
      <c r="B28" s="118" t="s">
        <v>305</v>
      </c>
      <c r="C28" s="130" t="s">
        <v>329</v>
      </c>
      <c r="D28" s="119" t="s">
        <v>264</v>
      </c>
      <c r="E28" s="120">
        <v>1</v>
      </c>
      <c r="F28" s="121">
        <v>12</v>
      </c>
      <c r="G28" s="122">
        <f>'[15]CALCULO PLANILLA'!$D$15</f>
        <v>6276.7139026583336</v>
      </c>
      <c r="H28" s="122">
        <f t="shared" ref="H28" si="2">+E28*F28*G28</f>
        <v>75320.566831900011</v>
      </c>
    </row>
    <row r="29" spans="2:10" ht="21" customHeight="1" x14ac:dyDescent="0.3">
      <c r="B29" s="186" t="s">
        <v>297</v>
      </c>
      <c r="C29" s="186"/>
      <c r="D29" s="186"/>
      <c r="E29" s="186"/>
      <c r="F29" s="186"/>
      <c r="G29" s="186"/>
      <c r="H29" s="129">
        <f>+G15+G22</f>
        <v>442092.42460764002</v>
      </c>
    </row>
    <row r="35" spans="8:8" x14ac:dyDescent="0.3">
      <c r="H35" s="161"/>
    </row>
    <row r="37" spans="8:8" x14ac:dyDescent="0.3">
      <c r="H37" s="161"/>
    </row>
  </sheetData>
  <mergeCells count="19">
    <mergeCell ref="F4:G4"/>
    <mergeCell ref="F5:G5"/>
    <mergeCell ref="C4:E5"/>
    <mergeCell ref="C2:E3"/>
    <mergeCell ref="B2:B5"/>
    <mergeCell ref="F2:G2"/>
    <mergeCell ref="F3:G3"/>
    <mergeCell ref="C15:F15"/>
    <mergeCell ref="G15:H15"/>
    <mergeCell ref="B6:F6"/>
    <mergeCell ref="D9:E10"/>
    <mergeCell ref="B12:G12"/>
    <mergeCell ref="B9:B10"/>
    <mergeCell ref="C9:C10"/>
    <mergeCell ref="B29:G29"/>
    <mergeCell ref="C18:D18"/>
    <mergeCell ref="C20:D20"/>
    <mergeCell ref="C22:F22"/>
    <mergeCell ref="G22:H2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6"/>
  <sheetViews>
    <sheetView showGridLines="0" view="pageBreakPreview" topLeftCell="A36" zoomScaleNormal="100" zoomScaleSheetLayoutView="100" workbookViewId="0">
      <selection activeCell="D16" sqref="D16"/>
    </sheetView>
  </sheetViews>
  <sheetFormatPr baseColWidth="10" defaultColWidth="15.109375" defaultRowHeight="10.199999999999999" x14ac:dyDescent="0.2"/>
  <cols>
    <col min="1" max="1" width="9.664062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160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215"/>
      <c r="B1" s="215"/>
      <c r="C1" s="216" t="s">
        <v>254</v>
      </c>
      <c r="D1" s="216"/>
      <c r="E1" s="217" t="s">
        <v>213</v>
      </c>
      <c r="F1" s="217"/>
    </row>
    <row r="2" spans="1:15" s="43" customFormat="1" ht="13.2" customHeight="1" x14ac:dyDescent="0.3">
      <c r="A2" s="215"/>
      <c r="B2" s="215"/>
      <c r="C2" s="216"/>
      <c r="D2" s="216"/>
      <c r="E2" s="218" t="s">
        <v>214</v>
      </c>
      <c r="F2" s="218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215"/>
      <c r="B3" s="215"/>
      <c r="C3" s="219" t="s">
        <v>215</v>
      </c>
      <c r="D3" s="219"/>
      <c r="E3" s="218" t="s">
        <v>216</v>
      </c>
      <c r="F3" s="218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215"/>
      <c r="B4" s="215"/>
      <c r="C4" s="219"/>
      <c r="D4" s="219"/>
      <c r="E4" s="220" t="s">
        <v>247</v>
      </c>
      <c r="F4" s="220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67"/>
      <c r="D5" s="167"/>
      <c r="E5" s="16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3" t="s">
        <v>218</v>
      </c>
      <c r="C6" s="94" t="str">
        <f>Resumen!D11</f>
        <v>Entrega de las Defensas Ribereñas  de los Ríos Chicama y Virú</v>
      </c>
      <c r="D6" s="95"/>
      <c r="E6" s="145"/>
      <c r="F6" s="83"/>
      <c r="G6" s="83"/>
    </row>
    <row r="7" spans="1:15" s="43" customFormat="1" ht="13.2" x14ac:dyDescent="0.3">
      <c r="A7" s="93" t="s">
        <v>219</v>
      </c>
      <c r="C7" s="94" t="str">
        <f>Resumen!D15</f>
        <v>Defensa Ribereña del río Chicama</v>
      </c>
      <c r="D7" s="95"/>
      <c r="E7" s="145"/>
      <c r="F7" s="83"/>
      <c r="G7" s="83"/>
    </row>
    <row r="8" spans="1:15" s="44" customFormat="1" ht="15" customHeight="1" x14ac:dyDescent="0.25">
      <c r="A8" s="132" t="s">
        <v>309</v>
      </c>
      <c r="C8" s="94"/>
      <c r="D8" s="133"/>
      <c r="E8" s="146"/>
      <c r="F8" s="134"/>
    </row>
    <row r="9" spans="1:15" s="45" customFormat="1" ht="13.2" customHeight="1" x14ac:dyDescent="0.3">
      <c r="A9" s="221" t="s">
        <v>310</v>
      </c>
      <c r="B9" s="221"/>
      <c r="C9" s="135" t="str">
        <f>'Costo Directo'!C9:C10</f>
        <v>Subcontratación del servicio de ambulancia - río Chicama</v>
      </c>
      <c r="D9" s="96"/>
      <c r="E9" s="147"/>
    </row>
    <row r="10" spans="1:15" s="45" customFormat="1" ht="15" customHeight="1" x14ac:dyDescent="0.3">
      <c r="A10" s="221"/>
      <c r="B10" s="221"/>
      <c r="C10" s="135"/>
      <c r="E10" s="1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4" x14ac:dyDescent="0.3">
      <c r="A11" s="93" t="s">
        <v>241</v>
      </c>
      <c r="B11" s="97" t="s">
        <v>311</v>
      </c>
      <c r="C11" s="92"/>
      <c r="D11" s="92"/>
      <c r="E11" s="149"/>
    </row>
    <row r="12" spans="1:15" customFormat="1" ht="14.4" x14ac:dyDescent="0.3">
      <c r="A12" s="93"/>
      <c r="B12" s="97"/>
      <c r="C12" s="222" t="s">
        <v>312</v>
      </c>
      <c r="D12" s="222"/>
      <c r="E12" s="222"/>
    </row>
    <row r="13" spans="1:15" x14ac:dyDescent="0.2">
      <c r="A13" s="50"/>
      <c r="B13" s="50"/>
      <c r="C13" s="50"/>
      <c r="D13" s="50"/>
      <c r="E13" s="150"/>
    </row>
    <row r="14" spans="1:15" s="62" customFormat="1" ht="12" x14ac:dyDescent="0.3">
      <c r="A14" s="58"/>
      <c r="B14" s="58"/>
      <c r="C14" s="57"/>
      <c r="D14" s="58"/>
      <c r="E14" s="151" t="s">
        <v>248</v>
      </c>
      <c r="F14" s="60">
        <f>+'[16]Costo Directo'!H21</f>
        <v>0</v>
      </c>
      <c r="G14" s="61"/>
    </row>
    <row r="15" spans="1:15" s="65" customFormat="1" ht="12" x14ac:dyDescent="0.25">
      <c r="A15" s="64"/>
      <c r="B15" s="64"/>
      <c r="C15" s="64"/>
      <c r="D15" s="64"/>
      <c r="E15" s="152"/>
    </row>
    <row r="16" spans="1:15" s="62" customFormat="1" ht="14.7" customHeight="1" x14ac:dyDescent="0.3">
      <c r="A16" s="59" t="s">
        <v>242</v>
      </c>
      <c r="B16" s="223" t="s">
        <v>243</v>
      </c>
      <c r="C16" s="224"/>
      <c r="D16" s="72" t="s">
        <v>265</v>
      </c>
      <c r="E16" s="153" t="s">
        <v>250</v>
      </c>
      <c r="F16" s="72" t="s">
        <v>251</v>
      </c>
    </row>
    <row r="17" spans="1:9" s="62" customFormat="1" ht="14.7" customHeight="1" x14ac:dyDescent="0.3">
      <c r="A17" s="136">
        <v>1</v>
      </c>
      <c r="B17" s="225" t="s">
        <v>313</v>
      </c>
      <c r="C17" s="225"/>
      <c r="D17" s="72"/>
      <c r="E17" s="153"/>
      <c r="F17" s="72"/>
    </row>
    <row r="18" spans="1:9" s="62" customFormat="1" ht="14.7" customHeight="1" x14ac:dyDescent="0.3">
      <c r="A18" s="66">
        <v>1.1000000000000001</v>
      </c>
      <c r="B18" s="213" t="s">
        <v>249</v>
      </c>
      <c r="C18" s="214" t="s">
        <v>249</v>
      </c>
      <c r="D18" s="137">
        <v>12</v>
      </c>
      <c r="E18" s="144">
        <v>985</v>
      </c>
      <c r="F18" s="138">
        <f>+D18*E18</f>
        <v>11820</v>
      </c>
    </row>
    <row r="19" spans="1:9" s="67" customFormat="1" ht="14.7" customHeight="1" x14ac:dyDescent="0.3">
      <c r="A19" s="66">
        <v>1.2</v>
      </c>
      <c r="B19" s="213" t="s">
        <v>314</v>
      </c>
      <c r="C19" s="214" t="s">
        <v>314</v>
      </c>
      <c r="D19" s="137">
        <v>12</v>
      </c>
      <c r="E19" s="163">
        <v>181.13</v>
      </c>
      <c r="F19" s="138">
        <f>+D19*E19</f>
        <v>2173.56</v>
      </c>
      <c r="I19" s="69"/>
    </row>
    <row r="20" spans="1:9" s="67" customFormat="1" ht="14.7" customHeight="1" x14ac:dyDescent="0.3">
      <c r="A20" s="66">
        <v>1.3</v>
      </c>
      <c r="B20" s="226" t="s">
        <v>259</v>
      </c>
      <c r="C20" s="227"/>
      <c r="D20" s="137">
        <v>12</v>
      </c>
      <c r="E20" s="144">
        <v>380</v>
      </c>
      <c r="F20" s="138">
        <f>+D20*E20</f>
        <v>4560</v>
      </c>
      <c r="I20" s="69"/>
    </row>
    <row r="21" spans="1:9" s="67" customFormat="1" ht="14.7" customHeight="1" x14ac:dyDescent="0.3">
      <c r="A21" s="66">
        <v>1.4</v>
      </c>
      <c r="B21" s="226" t="s">
        <v>260</v>
      </c>
      <c r="C21" s="227"/>
      <c r="D21" s="137">
        <v>12</v>
      </c>
      <c r="E21" s="144">
        <f>'[14]POLIZAS, SCTR PENSIÓN Y SALUD'!$C$5</f>
        <v>118</v>
      </c>
      <c r="F21" s="138">
        <f>+D21*E21</f>
        <v>1416</v>
      </c>
      <c r="I21" s="69"/>
    </row>
    <row r="22" spans="1:9" s="67" customFormat="1" ht="14.7" customHeight="1" x14ac:dyDescent="0.3">
      <c r="A22" s="66">
        <v>1.5</v>
      </c>
      <c r="B22" s="226" t="s">
        <v>299</v>
      </c>
      <c r="C22" s="227"/>
      <c r="D22" s="137">
        <v>12</v>
      </c>
      <c r="E22" s="144">
        <v>302</v>
      </c>
      <c r="F22" s="138">
        <f>+D22*E22</f>
        <v>3624</v>
      </c>
      <c r="I22" s="69"/>
    </row>
    <row r="23" spans="1:9" s="67" customFormat="1" ht="14.7" customHeight="1" x14ac:dyDescent="0.3">
      <c r="A23" s="136">
        <v>2</v>
      </c>
      <c r="B23" s="225" t="s">
        <v>269</v>
      </c>
      <c r="C23" s="225"/>
      <c r="D23" s="72"/>
      <c r="E23" s="153"/>
      <c r="F23" s="72"/>
      <c r="I23" s="69"/>
    </row>
    <row r="24" spans="1:9" s="67" customFormat="1" ht="14.7" customHeight="1" x14ac:dyDescent="0.3">
      <c r="A24" s="66">
        <v>2.1</v>
      </c>
      <c r="B24" s="226" t="s">
        <v>270</v>
      </c>
      <c r="C24" s="227" t="s">
        <v>302</v>
      </c>
      <c r="D24" s="137">
        <v>12</v>
      </c>
      <c r="E24" s="144">
        <v>36</v>
      </c>
      <c r="F24" s="138">
        <f t="shared" ref="F24:F29" si="0">+D24*E24</f>
        <v>432</v>
      </c>
      <c r="I24" s="69"/>
    </row>
    <row r="25" spans="1:9" s="67" customFormat="1" ht="14.7" customHeight="1" x14ac:dyDescent="0.3">
      <c r="A25" s="66">
        <v>2.2000000000000002</v>
      </c>
      <c r="B25" s="226" t="s">
        <v>271</v>
      </c>
      <c r="C25" s="227" t="s">
        <v>302</v>
      </c>
      <c r="D25" s="137">
        <v>12</v>
      </c>
      <c r="E25" s="144">
        <v>32</v>
      </c>
      <c r="F25" s="138">
        <f t="shared" si="0"/>
        <v>384</v>
      </c>
      <c r="I25" s="69"/>
    </row>
    <row r="26" spans="1:9" s="67" customFormat="1" ht="14.7" customHeight="1" x14ac:dyDescent="0.3">
      <c r="A26" s="66">
        <v>2.2999999999999998</v>
      </c>
      <c r="B26" s="226" t="s">
        <v>272</v>
      </c>
      <c r="C26" s="227" t="s">
        <v>302</v>
      </c>
      <c r="D26" s="137">
        <v>12</v>
      </c>
      <c r="E26" s="144">
        <v>42</v>
      </c>
      <c r="F26" s="138">
        <f t="shared" si="0"/>
        <v>504</v>
      </c>
      <c r="I26" s="69"/>
    </row>
    <row r="27" spans="1:9" s="67" customFormat="1" ht="14.7" customHeight="1" x14ac:dyDescent="0.3">
      <c r="A27" s="66">
        <v>2.4</v>
      </c>
      <c r="B27" s="226" t="s">
        <v>273</v>
      </c>
      <c r="C27" s="227" t="s">
        <v>302</v>
      </c>
      <c r="D27" s="137">
        <v>12</v>
      </c>
      <c r="E27" s="144">
        <v>36</v>
      </c>
      <c r="F27" s="138">
        <f t="shared" si="0"/>
        <v>432</v>
      </c>
      <c r="I27" s="69"/>
    </row>
    <row r="28" spans="1:9" s="67" customFormat="1" ht="14.7" customHeight="1" x14ac:dyDescent="0.3">
      <c r="A28" s="66">
        <v>2.5</v>
      </c>
      <c r="B28" s="226" t="s">
        <v>274</v>
      </c>
      <c r="C28" s="227" t="s">
        <v>302</v>
      </c>
      <c r="D28" s="137">
        <v>12</v>
      </c>
      <c r="E28" s="144">
        <v>32</v>
      </c>
      <c r="F28" s="138">
        <f t="shared" si="0"/>
        <v>384</v>
      </c>
      <c r="I28" s="69"/>
    </row>
    <row r="29" spans="1:9" s="67" customFormat="1" ht="14.7" customHeight="1" x14ac:dyDescent="0.3">
      <c r="A29" s="66">
        <v>2.6</v>
      </c>
      <c r="B29" s="226" t="s">
        <v>275</v>
      </c>
      <c r="C29" s="227" t="s">
        <v>302</v>
      </c>
      <c r="D29" s="137">
        <v>12</v>
      </c>
      <c r="E29" s="144">
        <v>32</v>
      </c>
      <c r="F29" s="138">
        <f t="shared" si="0"/>
        <v>384</v>
      </c>
      <c r="I29" s="69"/>
    </row>
    <row r="30" spans="1:9" s="67" customFormat="1" ht="14.7" customHeight="1" x14ac:dyDescent="0.3">
      <c r="A30" s="136">
        <v>3</v>
      </c>
      <c r="B30" s="225" t="s">
        <v>276</v>
      </c>
      <c r="C30" s="225"/>
      <c r="D30" s="72"/>
      <c r="E30" s="153"/>
      <c r="F30" s="72"/>
      <c r="I30" s="69"/>
    </row>
    <row r="31" spans="1:9" s="67" customFormat="1" ht="14.7" customHeight="1" x14ac:dyDescent="0.3">
      <c r="A31" s="66">
        <v>3.1</v>
      </c>
      <c r="B31" s="226" t="s">
        <v>280</v>
      </c>
      <c r="C31" s="227" t="s">
        <v>302</v>
      </c>
      <c r="D31" s="137">
        <v>12</v>
      </c>
      <c r="E31" s="144">
        <v>70</v>
      </c>
      <c r="F31" s="138">
        <f>+D31*E31</f>
        <v>840</v>
      </c>
      <c r="I31" s="69"/>
    </row>
    <row r="32" spans="1:9" s="67" customFormat="1" ht="14.7" customHeight="1" x14ac:dyDescent="0.3">
      <c r="A32" s="136">
        <v>4</v>
      </c>
      <c r="B32" s="225" t="s">
        <v>324</v>
      </c>
      <c r="C32" s="225"/>
      <c r="D32" s="72"/>
      <c r="E32" s="153"/>
      <c r="F32" s="72"/>
      <c r="I32" s="69"/>
    </row>
    <row r="33" spans="1:9" s="67" customFormat="1" ht="14.7" customHeight="1" x14ac:dyDescent="0.3">
      <c r="A33" s="66">
        <v>4.0999999999999996</v>
      </c>
      <c r="B33" s="226" t="s">
        <v>277</v>
      </c>
      <c r="C33" s="227" t="s">
        <v>302</v>
      </c>
      <c r="D33" s="137">
        <v>12</v>
      </c>
      <c r="E33" s="144">
        <v>50</v>
      </c>
      <c r="F33" s="138">
        <f>+D33*E33</f>
        <v>600</v>
      </c>
      <c r="I33" s="69"/>
    </row>
    <row r="34" spans="1:9" s="67" customFormat="1" ht="14.7" customHeight="1" x14ac:dyDescent="0.3">
      <c r="A34" s="136">
        <v>5</v>
      </c>
      <c r="B34" s="225" t="s">
        <v>321</v>
      </c>
      <c r="C34" s="225"/>
      <c r="D34" s="72"/>
      <c r="E34" s="153"/>
      <c r="F34" s="72"/>
      <c r="I34" s="69"/>
    </row>
    <row r="35" spans="1:9" s="67" customFormat="1" ht="14.7" customHeight="1" x14ac:dyDescent="0.3">
      <c r="A35" s="66">
        <v>5.0999999999999996</v>
      </c>
      <c r="B35" s="226" t="s">
        <v>290</v>
      </c>
      <c r="C35" s="227" t="s">
        <v>302</v>
      </c>
      <c r="D35" s="137">
        <v>12</v>
      </c>
      <c r="E35" s="144">
        <f>'[14]CUADRO DE EPP`S'!$G$12</f>
        <v>25</v>
      </c>
      <c r="F35" s="138">
        <f>+D35*E35</f>
        <v>300</v>
      </c>
      <c r="I35" s="69"/>
    </row>
    <row r="36" spans="1:9" s="67" customFormat="1" ht="14.7" customHeight="1" x14ac:dyDescent="0.3">
      <c r="A36" s="66">
        <v>5.2</v>
      </c>
      <c r="B36" s="226" t="s">
        <v>291</v>
      </c>
      <c r="C36" s="227" t="s">
        <v>302</v>
      </c>
      <c r="D36" s="137">
        <v>12</v>
      </c>
      <c r="E36" s="144">
        <f>'[14]CUADRO DE EPP`S'!$G$3</f>
        <v>11</v>
      </c>
      <c r="F36" s="138">
        <f t="shared" ref="F36:F39" si="1">+D36*E36</f>
        <v>132</v>
      </c>
      <c r="I36" s="69"/>
    </row>
    <row r="37" spans="1:9" s="67" customFormat="1" ht="14.7" customHeight="1" x14ac:dyDescent="0.3">
      <c r="A37" s="66">
        <v>5.3</v>
      </c>
      <c r="B37" s="226" t="s">
        <v>292</v>
      </c>
      <c r="C37" s="227" t="s">
        <v>302</v>
      </c>
      <c r="D37" s="137">
        <v>12</v>
      </c>
      <c r="E37" s="144">
        <f>'[14]CUADRO DE EPP`S'!$F$9</f>
        <v>12</v>
      </c>
      <c r="F37" s="138">
        <f t="shared" si="1"/>
        <v>144</v>
      </c>
      <c r="I37" s="69"/>
    </row>
    <row r="38" spans="1:9" s="67" customFormat="1" ht="14.7" customHeight="1" x14ac:dyDescent="0.3">
      <c r="A38" s="66">
        <v>5.4</v>
      </c>
      <c r="B38" s="226" t="s">
        <v>293</v>
      </c>
      <c r="C38" s="227" t="s">
        <v>302</v>
      </c>
      <c r="D38" s="137">
        <v>12</v>
      </c>
      <c r="E38" s="144">
        <f>'[14]CUADRO DE EPP`S'!$G$10</f>
        <v>24</v>
      </c>
      <c r="F38" s="138">
        <f t="shared" si="1"/>
        <v>288</v>
      </c>
      <c r="I38" s="69"/>
    </row>
    <row r="39" spans="1:9" s="67" customFormat="1" ht="14.7" customHeight="1" x14ac:dyDescent="0.3">
      <c r="A39" s="66">
        <v>5.5</v>
      </c>
      <c r="B39" s="226" t="s">
        <v>294</v>
      </c>
      <c r="C39" s="227" t="s">
        <v>302</v>
      </c>
      <c r="D39" s="137">
        <v>12</v>
      </c>
      <c r="E39" s="144">
        <v>84</v>
      </c>
      <c r="F39" s="138">
        <f t="shared" si="1"/>
        <v>1008</v>
      </c>
      <c r="I39" s="69"/>
    </row>
    <row r="40" spans="1:9" s="67" customFormat="1" ht="14.7" customHeight="1" x14ac:dyDescent="0.3">
      <c r="A40" s="136">
        <v>6</v>
      </c>
      <c r="B40" s="225" t="s">
        <v>322</v>
      </c>
      <c r="C40" s="225"/>
      <c r="D40" s="72"/>
      <c r="E40" s="153"/>
      <c r="F40" s="72"/>
      <c r="I40" s="69"/>
    </row>
    <row r="41" spans="1:9" s="67" customFormat="1" ht="14.7" customHeight="1" x14ac:dyDescent="0.3">
      <c r="A41" s="66">
        <v>6.1</v>
      </c>
      <c r="B41" s="226" t="s">
        <v>317</v>
      </c>
      <c r="C41" s="227" t="s">
        <v>302</v>
      </c>
      <c r="D41" s="137">
        <v>12</v>
      </c>
      <c r="E41" s="144">
        <f>'[14]CUADRO DE EPP`S'!$G$4</f>
        <v>45</v>
      </c>
      <c r="F41" s="138">
        <f t="shared" ref="F41:F46" si="2">+D41*E41</f>
        <v>540</v>
      </c>
      <c r="I41" s="69"/>
    </row>
    <row r="42" spans="1:9" s="67" customFormat="1" ht="14.7" customHeight="1" x14ac:dyDescent="0.3">
      <c r="A42" s="66">
        <v>6.2</v>
      </c>
      <c r="B42" s="226" t="s">
        <v>300</v>
      </c>
      <c r="C42" s="227" t="s">
        <v>302</v>
      </c>
      <c r="D42" s="137">
        <v>12</v>
      </c>
      <c r="E42" s="144">
        <v>45</v>
      </c>
      <c r="F42" s="138">
        <f t="shared" si="2"/>
        <v>540</v>
      </c>
      <c r="I42" s="69"/>
    </row>
    <row r="43" spans="1:9" s="67" customFormat="1" ht="14.7" customHeight="1" x14ac:dyDescent="0.3">
      <c r="A43" s="66">
        <v>6.3</v>
      </c>
      <c r="B43" s="226" t="s">
        <v>319</v>
      </c>
      <c r="C43" s="227" t="s">
        <v>302</v>
      </c>
      <c r="D43" s="137">
        <v>12</v>
      </c>
      <c r="E43" s="144">
        <f>'[14]CUADRO DE EPP`S'!$G$7</f>
        <v>47.5</v>
      </c>
      <c r="F43" s="138">
        <f t="shared" si="2"/>
        <v>570</v>
      </c>
      <c r="I43" s="69"/>
    </row>
    <row r="44" spans="1:9" s="67" customFormat="1" ht="14.7" customHeight="1" x14ac:dyDescent="0.3">
      <c r="A44" s="66">
        <v>6.4</v>
      </c>
      <c r="B44" s="226" t="s">
        <v>318</v>
      </c>
      <c r="C44" s="227" t="s">
        <v>302</v>
      </c>
      <c r="D44" s="137">
        <v>12</v>
      </c>
      <c r="E44" s="144">
        <f>'[14]CUADRO DE EPP`S'!$G$6</f>
        <v>11</v>
      </c>
      <c r="F44" s="138">
        <f t="shared" si="2"/>
        <v>132</v>
      </c>
      <c r="I44" s="69"/>
    </row>
    <row r="45" spans="1:9" s="67" customFormat="1" ht="14.7" customHeight="1" x14ac:dyDescent="0.3">
      <c r="A45" s="66">
        <v>6.5</v>
      </c>
      <c r="B45" s="110"/>
      <c r="C45" s="139" t="s">
        <v>320</v>
      </c>
      <c r="D45" s="137">
        <v>12</v>
      </c>
      <c r="E45" s="144">
        <v>52</v>
      </c>
      <c r="F45" s="138">
        <f t="shared" si="2"/>
        <v>624</v>
      </c>
      <c r="I45" s="69"/>
    </row>
    <row r="46" spans="1:9" s="67" customFormat="1" ht="14.7" customHeight="1" x14ac:dyDescent="0.3">
      <c r="A46" s="66">
        <v>6.6</v>
      </c>
      <c r="B46" s="226" t="s">
        <v>301</v>
      </c>
      <c r="C46" s="227" t="s">
        <v>302</v>
      </c>
      <c r="D46" s="137">
        <v>12</v>
      </c>
      <c r="E46" s="144">
        <v>5.5</v>
      </c>
      <c r="F46" s="138">
        <f t="shared" si="2"/>
        <v>66</v>
      </c>
      <c r="I46" s="69"/>
    </row>
    <row r="47" spans="1:9" s="67" customFormat="1" ht="14.7" customHeight="1" x14ac:dyDescent="0.3">
      <c r="A47" s="136">
        <v>7</v>
      </c>
      <c r="B47" s="225" t="s">
        <v>323</v>
      </c>
      <c r="C47" s="225"/>
      <c r="D47" s="72"/>
      <c r="E47" s="153"/>
      <c r="F47" s="72"/>
      <c r="I47" s="69"/>
    </row>
    <row r="48" spans="1:9" s="67" customFormat="1" ht="14.7" customHeight="1" x14ac:dyDescent="0.3">
      <c r="A48" s="66">
        <v>7.1</v>
      </c>
      <c r="B48" s="226" t="s">
        <v>295</v>
      </c>
      <c r="C48" s="227" t="s">
        <v>264</v>
      </c>
      <c r="D48" s="137">
        <v>12</v>
      </c>
      <c r="E48" s="144">
        <f>'[15]ALIMENTACIÓN Y HOSPEDAJE'!$F$23</f>
        <v>5883.2</v>
      </c>
      <c r="F48" s="138">
        <f t="shared" ref="F48:F49" si="3">+D48*E48</f>
        <v>70598.399999999994</v>
      </c>
      <c r="I48" s="69"/>
    </row>
    <row r="49" spans="1:9" s="67" customFormat="1" ht="14.7" customHeight="1" x14ac:dyDescent="0.3">
      <c r="A49" s="66">
        <v>7.2</v>
      </c>
      <c r="B49" s="226" t="s">
        <v>306</v>
      </c>
      <c r="C49" s="227" t="s">
        <v>264</v>
      </c>
      <c r="D49" s="137">
        <v>12</v>
      </c>
      <c r="E49" s="144">
        <v>700</v>
      </c>
      <c r="F49" s="138">
        <f t="shared" si="3"/>
        <v>8400</v>
      </c>
      <c r="I49" s="69"/>
    </row>
    <row r="50" spans="1:9" s="67" customFormat="1" ht="14.7" customHeight="1" x14ac:dyDescent="0.3">
      <c r="A50" s="136">
        <v>8</v>
      </c>
      <c r="B50" s="225" t="s">
        <v>296</v>
      </c>
      <c r="C50" s="225"/>
      <c r="D50" s="72"/>
      <c r="E50" s="153"/>
      <c r="F50" s="72"/>
      <c r="I50" s="69"/>
    </row>
    <row r="51" spans="1:9" s="67" customFormat="1" ht="14.7" customHeight="1" x14ac:dyDescent="0.3">
      <c r="A51" s="66">
        <v>8.1</v>
      </c>
      <c r="B51" s="226" t="s">
        <v>307</v>
      </c>
      <c r="C51" s="227" t="s">
        <v>264</v>
      </c>
      <c r="D51" s="137">
        <v>12</v>
      </c>
      <c r="E51" s="144">
        <v>124</v>
      </c>
      <c r="F51" s="138">
        <f t="shared" ref="F51:F52" si="4">+D51*E51</f>
        <v>1488</v>
      </c>
      <c r="I51" s="69"/>
    </row>
    <row r="52" spans="1:9" s="67" customFormat="1" ht="14.7" customHeight="1" x14ac:dyDescent="0.3">
      <c r="A52" s="66">
        <v>8.1999999999999993</v>
      </c>
      <c r="B52" s="226" t="s">
        <v>308</v>
      </c>
      <c r="C52" s="227" t="s">
        <v>264</v>
      </c>
      <c r="D52" s="137">
        <v>12</v>
      </c>
      <c r="E52" s="144">
        <v>80</v>
      </c>
      <c r="F52" s="138">
        <f t="shared" si="4"/>
        <v>960</v>
      </c>
      <c r="I52" s="69"/>
    </row>
    <row r="53" spans="1:9" s="67" customFormat="1" ht="14.7" customHeight="1" x14ac:dyDescent="0.3">
      <c r="A53" s="99"/>
      <c r="B53" s="100"/>
      <c r="C53" s="100"/>
      <c r="D53" s="140"/>
      <c r="E53" s="154"/>
      <c r="F53" s="101"/>
      <c r="I53" s="69"/>
    </row>
    <row r="54" spans="1:9" s="62" customFormat="1" ht="12" x14ac:dyDescent="0.25">
      <c r="A54" s="68"/>
      <c r="B54" s="68"/>
      <c r="C54" s="58"/>
      <c r="D54" s="68"/>
      <c r="E54" s="164" t="s">
        <v>315</v>
      </c>
      <c r="F54" s="141">
        <f>SUM(F18:F52)</f>
        <v>113343.95999999999</v>
      </c>
      <c r="G54" s="142"/>
    </row>
    <row r="55" spans="1:9" s="62" customFormat="1" ht="12" x14ac:dyDescent="0.3">
      <c r="A55" s="68"/>
      <c r="B55" s="68"/>
      <c r="C55" s="58"/>
      <c r="D55" s="68"/>
      <c r="E55" s="155"/>
      <c r="F55" s="70"/>
    </row>
    <row r="56" spans="1:9" s="62" customFormat="1" ht="12" x14ac:dyDescent="0.3">
      <c r="A56" s="58"/>
      <c r="B56" s="58"/>
      <c r="C56" s="58"/>
      <c r="D56" s="58"/>
      <c r="E56" s="156"/>
    </row>
    <row r="57" spans="1:9" s="62" customFormat="1" ht="12" x14ac:dyDescent="0.3">
      <c r="A57" s="63"/>
      <c r="B57" s="63"/>
      <c r="C57" s="228" t="s">
        <v>316</v>
      </c>
      <c r="D57" s="229"/>
      <c r="E57" s="229"/>
      <c r="F57" s="143">
        <f>+F54</f>
        <v>113343.95999999999</v>
      </c>
    </row>
    <row r="58" spans="1:9" s="62" customFormat="1" ht="12" x14ac:dyDescent="0.3">
      <c r="A58" s="68"/>
      <c r="B58" s="68"/>
      <c r="C58" s="58"/>
      <c r="D58" s="68"/>
      <c r="E58" s="155"/>
      <c r="F58" s="70"/>
    </row>
    <row r="59" spans="1:9" s="62" customFormat="1" ht="12" x14ac:dyDescent="0.3">
      <c r="A59" s="68"/>
      <c r="B59" s="68"/>
      <c r="C59" s="58"/>
      <c r="D59" s="68"/>
      <c r="E59" s="155"/>
      <c r="F59" s="70"/>
      <c r="G59" s="71"/>
    </row>
    <row r="60" spans="1:9" s="51" customFormat="1" x14ac:dyDescent="0.3">
      <c r="A60" s="53"/>
      <c r="B60" s="53"/>
      <c r="C60" s="54"/>
      <c r="D60" s="53"/>
      <c r="E60" s="157"/>
      <c r="F60" s="55"/>
    </row>
    <row r="61" spans="1:9" s="51" customFormat="1" x14ac:dyDescent="0.3">
      <c r="A61" s="53"/>
      <c r="B61" s="53"/>
      <c r="C61" s="54"/>
      <c r="D61" s="53"/>
      <c r="E61" s="157"/>
      <c r="F61" s="55"/>
    </row>
    <row r="62" spans="1:9" s="51" customFormat="1" x14ac:dyDescent="0.3">
      <c r="A62" s="53"/>
      <c r="B62" s="53"/>
      <c r="C62" s="54"/>
      <c r="D62" s="53"/>
      <c r="E62" s="157"/>
      <c r="F62" s="55"/>
    </row>
    <row r="63" spans="1:9" s="51" customFormat="1" x14ac:dyDescent="0.3">
      <c r="A63" s="53"/>
      <c r="B63" s="53"/>
      <c r="C63" s="54"/>
      <c r="D63" s="53"/>
      <c r="E63" s="157"/>
      <c r="F63" s="55"/>
    </row>
    <row r="64" spans="1:9" s="52" customFormat="1" x14ac:dyDescent="0.2">
      <c r="A64" s="56"/>
      <c r="B64" s="56"/>
      <c r="C64" s="56"/>
      <c r="D64" s="56"/>
      <c r="E64" s="158"/>
    </row>
    <row r="65" spans="5:5" s="52" customFormat="1" x14ac:dyDescent="0.2">
      <c r="E65" s="159"/>
    </row>
    <row r="66" spans="5:5" s="52" customFormat="1" x14ac:dyDescent="0.2">
      <c r="E66" s="159"/>
    </row>
  </sheetData>
  <mergeCells count="47">
    <mergeCell ref="B50:C50"/>
    <mergeCell ref="B51:C51"/>
    <mergeCell ref="B52:C52"/>
    <mergeCell ref="C57:E57"/>
    <mergeCell ref="B43:C43"/>
    <mergeCell ref="B44:C44"/>
    <mergeCell ref="B46:C46"/>
    <mergeCell ref="B47:C47"/>
    <mergeCell ref="B48:C48"/>
    <mergeCell ref="B49:C4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A1:B4"/>
    <mergeCell ref="C1:D2"/>
    <mergeCell ref="E1:F1"/>
    <mergeCell ref="E2:F2"/>
    <mergeCell ref="C3:D4"/>
    <mergeCell ref="E3:F3"/>
    <mergeCell ref="E4:F4"/>
    <mergeCell ref="C5:E5"/>
    <mergeCell ref="A9:B10"/>
    <mergeCell ref="C12:E12"/>
    <mergeCell ref="B16:C16"/>
    <mergeCell ref="B17:C17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267c4d04-9e80-4fa2-a816-72c2f787efb4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f002415-66b4-49b9-a1c9-362206eb161a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Horizonte Medic</cp:lastModifiedBy>
  <cp:revision/>
  <cp:lastPrinted>2024-11-03T18:03:17Z</cp:lastPrinted>
  <dcterms:created xsi:type="dcterms:W3CDTF">2021-10-13T22:24:50Z</dcterms:created>
  <dcterms:modified xsi:type="dcterms:W3CDTF">2024-12-07T02:22:20Z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