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VIP ASPER\TENDERBILL\"/>
    </mc:Choice>
  </mc:AlternateContent>
  <xr:revisionPtr revIDLastSave="0" documentId="13_ncr:1_{5C4EF2AB-4EFF-4540-94EA-8569AAF936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men" sheetId="5" r:id="rId1"/>
    <sheet name="A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33" i="1"/>
  <c r="D34" i="1"/>
  <c r="D27" i="1"/>
  <c r="C27" i="1"/>
  <c r="D22" i="1"/>
  <c r="C22" i="1"/>
  <c r="D9" i="1"/>
  <c r="C9" i="1"/>
  <c r="C10" i="1" l="1"/>
  <c r="D10" i="1"/>
  <c r="D12" i="1"/>
  <c r="C15" i="1" l="1"/>
  <c r="D16" i="1"/>
  <c r="C13" i="1"/>
  <c r="C16" i="1" s="1"/>
  <c r="C14" i="1"/>
  <c r="D15" i="1"/>
  <c r="D18" i="1" l="1"/>
  <c r="C18" i="1"/>
  <c r="C20" i="1" l="1"/>
  <c r="C21" i="1"/>
  <c r="C19" i="1"/>
  <c r="C24" i="1" s="1"/>
  <c r="D21" i="1"/>
  <c r="D19" i="1"/>
  <c r="D20" i="1"/>
  <c r="D24" i="1" l="1"/>
  <c r="C26" i="1"/>
  <c r="C28" i="1" s="1"/>
  <c r="D26" i="1"/>
  <c r="D23" i="1"/>
  <c r="C23" i="1"/>
  <c r="D28" i="1" l="1"/>
  <c r="D35" i="1" s="1"/>
  <c r="C35" i="1"/>
  <c r="G16" i="5" l="1"/>
  <c r="H16" i="5" s="1"/>
  <c r="D36" i="1"/>
  <c r="D37" i="1" s="1"/>
  <c r="G23" i="5"/>
  <c r="H23" i="5" s="1"/>
  <c r="G15" i="5"/>
  <c r="H15" i="5" s="1"/>
  <c r="G22" i="5"/>
  <c r="H22" i="5" s="1"/>
  <c r="G14" i="5"/>
  <c r="H14" i="5" s="1"/>
  <c r="G21" i="5"/>
  <c r="H21" i="5" s="1"/>
  <c r="G13" i="5"/>
  <c r="H13" i="5" s="1"/>
  <c r="C36" i="1"/>
  <c r="C37" i="1" s="1"/>
  <c r="G20" i="5"/>
  <c r="H20" i="5" s="1"/>
  <c r="C38" i="1" l="1"/>
  <c r="H18" i="5"/>
  <c r="H19" i="5"/>
  <c r="H12" i="5"/>
  <c r="H11" i="5"/>
  <c r="H25" i="5" l="1"/>
  <c r="H26" i="5" l="1"/>
  <c r="H27" i="5" s="1"/>
</calcChain>
</file>

<file path=xl/sharedStrings.xml><?xml version="1.0" encoding="utf-8"?>
<sst xmlns="http://schemas.openxmlformats.org/spreadsheetml/2006/main" count="84" uniqueCount="71">
  <si>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</si>
  <si>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</si>
  <si>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</si>
  <si>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</si>
  <si>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</si>
  <si>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</si>
  <si>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</si>
  <si>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</si>
  <si>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</si>
  <si>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</si>
  <si>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</si>
  <si>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</si>
  <si>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</si>
  <si>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</si>
  <si>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</si>
  <si>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</si>
  <si>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</si>
  <si>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</si>
  <si>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</si>
  <si>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</si>
  <si>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</si>
  <si>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</si>
  <si>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</si>
  <si>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</si>
  <si>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</si>
  <si>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</si>
  <si>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</si>
  <si>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</si>
  <si>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</si>
  <si>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</si>
  <si>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</si>
  <si>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</si>
  <si>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</si>
  <si>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</si>
  <si>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</si>
  <si>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</si>
  <si>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</si>
  <si>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</si>
  <si>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</si>
  <si>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</si>
  <si>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</si>
  <si>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</si>
  <si>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</si>
  <si>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</si>
  <si>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</si>
  <si>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</si>
  <si>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</si>
  <si>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</si>
  <si>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</si>
  <si>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</si>
  <si>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</si>
  <si>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</si>
  <si>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</si>
  <si>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</si>
  <si>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</si>
  <si>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</si>
  <si>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</si>
  <si>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</si>
  <si>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</si>
  <si>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</si>
  <si>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</si>
  <si>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</si>
  <si>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</si>
  <si>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</si>
  <si>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</si>
  <si>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</si>
  <si>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</si>
  <si>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</si>
  <si>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 * Horas Extras dos restantes  </t>
  </si>
  <si>
    <t xml:space="preserve">       * Bonificación Nocturna de Salario Básico </t>
  </si>
  <si>
    <t>ANEXO C1 : OFERTA ECONOMICA SEGÚN PLANTILLA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</si>
</sst>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47">
    <xf numFmtId="0" fontId="0" fillId="0" borderId="0" xfId="0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8" fillId="0" borderId="26" xfId="1" applyFont="1" applyFill="1" applyBorder="1" applyAlignment="1" applyProtection="1">
      <alignment horizontal="left" vertical="center"/>
    </xf>
    <xf numFmtId="0" fontId="8" fillId="0" borderId="28" xfId="1" applyFont="1" applyFill="1" applyBorder="1" applyAlignment="1" applyProtection="1">
      <alignment horizontal="left" vertical="center"/>
    </xf>
    <xf numFmtId="0" fontId="6" fillId="0" borderId="30" xfId="1" applyFont="1" applyBorder="1" applyAlignment="1" applyProtection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20" fillId="2" borderId="0" xfId="4" applyFont="1" applyFill="1" applyAlignment="1">
      <alignment horizontal="center"/>
    </xf>
    <xf numFmtId="4" fontId="5" fillId="0" borderId="23" xfId="1" applyNumberFormat="1" applyFont="1" applyFill="1" applyBorder="1" applyAlignment="1" applyProtection="1">
      <alignment horizontal="center" vertical="center" wrapText="1"/>
    </xf>
    <xf numFmtId="4" fontId="5" fillId="0" borderId="22" xfId="1" applyNumberFormat="1" applyFont="1" applyFill="1" applyBorder="1" applyAlignment="1" applyProtection="1">
      <alignment horizontal="center" vertical="center" wrapText="1"/>
    </xf>
    <xf numFmtId="4" fontId="5" fillId="0" borderId="24" xfId="1" applyNumberFormat="1" applyFont="1" applyFill="1" applyBorder="1" applyAlignment="1" applyProtection="1">
      <alignment horizontal="center" vertical="center" wrapText="1"/>
    </xf>
    <xf numFmtId="4" fontId="5" fillId="0" borderId="25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1" applyFont="1" applyFill="1" applyBorder="1" applyAlignment="1" applyProtection="1">
      <alignment vertical="center"/>
    </xf>
    <xf numFmtId="4" fontId="0" fillId="0" borderId="4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4" fontId="6" fillId="0" borderId="6" xfId="1" applyNumberFormat="1" applyFont="1" applyFill="1" applyBorder="1" applyAlignment="1" applyProtection="1">
      <alignment vertical="center" wrapText="1"/>
    </xf>
    <xf numFmtId="4" fontId="6" fillId="0" borderId="27" xfId="1" applyNumberFormat="1" applyFont="1" applyFill="1" applyBorder="1" applyAlignment="1" applyProtection="1">
      <alignment vertical="center" wrapText="1"/>
    </xf>
    <xf numFmtId="0" fontId="6" fillId="0" borderId="28" xfId="1" applyFont="1" applyFill="1" applyBorder="1" applyAlignment="1" applyProtection="1">
      <alignment vertical="center"/>
    </xf>
    <xf numFmtId="0" fontId="6" fillId="0" borderId="1" xfId="1" applyFont="1" applyFill="1" applyBorder="1" applyAlignment="1" applyProtection="1">
      <alignment vertical="center"/>
    </xf>
    <xf numFmtId="4" fontId="6" fillId="2" borderId="1" xfId="1" applyNumberFormat="1" applyFont="1" applyFill="1" applyBorder="1" applyAlignment="1" applyProtection="1">
      <alignment vertical="center" wrapText="1"/>
    </xf>
    <xf numFmtId="4" fontId="6" fillId="2" borderId="29" xfId="1" applyNumberFormat="1" applyFont="1" applyFill="1" applyBorder="1" applyAlignment="1" applyProtection="1">
      <alignment vertical="center" wrapText="1"/>
    </xf>
    <xf numFmtId="0" fontId="6" fillId="0" borderId="28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4" fontId="6" fillId="0" borderId="1" xfId="1" quotePrefix="1" applyNumberFormat="1" applyFont="1" applyFill="1" applyBorder="1" applyAlignment="1" applyProtection="1">
      <alignment vertical="center" wrapText="1"/>
    </xf>
    <xf numFmtId="4" fontId="6" fillId="0" borderId="29" xfId="1" quotePrefix="1" applyNumberFormat="1" applyFont="1" applyFill="1" applyBorder="1" applyAlignment="1" applyProtection="1">
      <alignment vertical="center" wrapText="1"/>
    </xf>
    <xf numFmtId="0" fontId="6" fillId="0" borderId="28" xfId="1" applyFont="1" applyBorder="1" applyAlignment="1" applyProtection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" fontId="5" fillId="0" borderId="1" xfId="1" applyNumberFormat="1" applyFont="1" applyFill="1" applyBorder="1" applyAlignment="1" applyProtection="1">
      <alignment vertical="center" wrapText="1"/>
    </xf>
    <xf numFmtId="4" fontId="5" fillId="0" borderId="29" xfId="1" applyNumberFormat="1" applyFont="1" applyFill="1" applyBorder="1" applyAlignment="1" applyProtection="1">
      <alignment vertical="center" wrapText="1"/>
    </xf>
    <xf numFmtId="0" fontId="6" fillId="0" borderId="2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vertical="center" wrapText="1"/>
    </xf>
    <xf numFmtId="4" fontId="6" fillId="0" borderId="31" xfId="1" applyNumberFormat="1" applyFont="1" applyBorder="1" applyAlignment="1" applyProtection="1">
      <alignment vertical="center" wrapText="1"/>
    </xf>
    <xf numFmtId="4" fontId="6" fillId="0" borderId="1" xfId="1" quotePrefix="1" applyNumberFormat="1" applyFont="1" applyBorder="1" applyAlignment="1" applyProtection="1">
      <alignment vertical="center" wrapText="1"/>
    </xf>
    <xf numFmtId="4" fontId="6" fillId="0" borderId="29" xfId="1" quotePrefix="1" applyNumberFormat="1" applyFont="1" applyBorder="1" applyAlignment="1" applyProtection="1">
      <alignment vertical="center" wrapText="1"/>
    </xf>
    <xf numFmtId="0" fontId="6" fillId="0" borderId="26" xfId="1" applyFont="1" applyBorder="1" applyAlignment="1" applyProtection="1">
      <alignment vertical="center"/>
    </xf>
    <xf numFmtId="0" fontId="6" fillId="0" borderId="6" xfId="1" applyFont="1" applyBorder="1" applyAlignment="1" applyProtection="1">
      <alignment vertical="center"/>
    </xf>
    <xf numFmtId="4" fontId="6" fillId="0" borderId="6" xfId="1" quotePrefix="1" applyNumberFormat="1" applyFont="1" applyBorder="1" applyAlignment="1" applyProtection="1">
      <alignment vertical="center" wrapText="1"/>
    </xf>
    <xf numFmtId="4" fontId="6" fillId="0" borderId="27" xfId="1" quotePrefix="1" applyNumberFormat="1" applyFont="1" applyBorder="1" applyAlignment="1" applyProtection="1">
      <alignment vertical="center" wrapText="1"/>
    </xf>
    <xf numFmtId="4" fontId="6" fillId="0" borderId="1" xfId="1" applyNumberFormat="1" applyFont="1" applyBorder="1" applyAlignment="1" applyProtection="1">
      <alignment vertical="center" wrapText="1"/>
    </xf>
    <xf numFmtId="4" fontId="6" fillId="0" borderId="29" xfId="1" applyNumberFormat="1" applyFont="1" applyBorder="1" applyAlignment="1" applyProtection="1">
      <alignment vertical="center" wrapText="1"/>
    </xf>
    <xf numFmtId="4" fontId="5" fillId="0" borderId="4" xfId="1" quotePrefix="1" applyNumberFormat="1" applyFont="1" applyBorder="1" applyAlignment="1" applyProtection="1">
      <alignment vertical="center" wrapText="1"/>
    </xf>
    <xf numFmtId="4" fontId="5" fillId="0" borderId="5" xfId="1" quotePrefix="1" applyNumberFormat="1" applyFont="1" applyBorder="1" applyAlignment="1" applyProtection="1">
      <alignment vertical="center" wrapText="1"/>
    </xf>
    <xf numFmtId="4" fontId="5" fillId="2" borderId="1" xfId="1" quotePrefix="1" applyNumberFormat="1" applyFont="1" applyFill="1" applyBorder="1" applyAlignment="1" applyProtection="1">
      <alignment vertical="center" wrapText="1"/>
    </xf>
    <xf numFmtId="4" fontId="5" fillId="2" borderId="29" xfId="1" quotePrefix="1" applyNumberFormat="1" applyFont="1" applyFill="1" applyBorder="1" applyAlignment="1" applyProtection="1">
      <alignment vertical="center" wrapText="1"/>
    </xf>
    <xf numFmtId="0" fontId="6" fillId="0" borderId="28" xfId="1" applyFont="1" applyBorder="1" applyAlignment="1" applyProtection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6" fillId="0" borderId="30" xfId="1" applyFont="1" applyBorder="1" applyAlignment="1" applyProtection="1">
      <alignment horizontal="left" vertical="center"/>
    </xf>
    <xf numFmtId="0" fontId="7" fillId="0" borderId="2" xfId="1" applyFont="1" applyBorder="1" applyAlignment="1" applyProtection="1">
      <alignment horizontal="left" vertical="center"/>
    </xf>
    <xf numFmtId="4" fontId="6" fillId="2" borderId="2" xfId="1" applyNumberFormat="1" applyFont="1" applyFill="1" applyBorder="1" applyAlignment="1" applyProtection="1">
      <alignment vertical="center" wrapText="1"/>
    </xf>
    <xf numFmtId="4" fontId="6" fillId="2" borderId="31" xfId="1" applyNumberFormat="1" applyFont="1" applyFill="1" applyBorder="1" applyAlignment="1" applyProtection="1">
      <alignment vertical="center" wrapText="1"/>
    </xf>
    <xf numFmtId="4" fontId="6" fillId="2" borderId="4" xfId="1" quotePrefix="1" applyNumberFormat="1" applyFont="1" applyFill="1" applyBorder="1" applyAlignment="1" applyProtection="1">
      <alignment vertical="center" wrapText="1"/>
    </xf>
    <xf numFmtId="4" fontId="6" fillId="2" borderId="5" xfId="1" quotePrefix="1" applyNumberFormat="1" applyFont="1" applyFill="1" applyBorder="1" applyAlignment="1" applyProtection="1">
      <alignment vertical="center" wrapText="1"/>
    </xf>
    <xf numFmtId="0" fontId="6" fillId="0" borderId="26" xfId="1" applyFont="1" applyBorder="1" applyAlignment="1" applyProtection="1">
      <alignment horizontal="left" vertical="center"/>
    </xf>
    <xf numFmtId="0" fontId="6" fillId="0" borderId="6" xfId="1" applyFont="1" applyBorder="1" applyAlignment="1" applyProtection="1">
      <alignment horizontal="left" vertical="center"/>
    </xf>
    <xf numFmtId="4" fontId="6" fillId="2" borderId="6" xfId="1" applyNumberFormat="1" applyFont="1" applyFill="1" applyBorder="1" applyAlignment="1" applyProtection="1">
      <alignment vertical="center" wrapText="1"/>
    </xf>
    <xf numFmtId="4" fontId="6" fillId="2" borderId="27" xfId="1" applyNumberFormat="1" applyFont="1" applyFill="1" applyBorder="1" applyAlignment="1" applyProtection="1">
      <alignment vertical="center" wrapText="1"/>
    </xf>
    <xf numFmtId="0" fontId="5" fillId="0" borderId="28" xfId="1" applyFont="1" applyBorder="1" applyAlignment="1" applyProtection="1">
      <alignment vertical="center"/>
    </xf>
    <xf numFmtId="0" fontId="5" fillId="0" borderId="1" xfId="1" applyFont="1" applyBorder="1" applyAlignment="1" applyProtection="1">
      <alignment vertical="center"/>
    </xf>
    <xf numFmtId="0" fontId="6" fillId="0" borderId="30" xfId="1" applyFont="1" applyBorder="1" applyAlignment="1" applyProtection="1">
      <alignment vertical="center"/>
    </xf>
    <xf numFmtId="0" fontId="6" fillId="0" borderId="2" xfId="1" applyFont="1" applyBorder="1" applyAlignment="1" applyProtection="1">
      <alignment vertical="center"/>
    </xf>
    <xf numFmtId="4" fontId="6" fillId="0" borderId="2" xfId="1" quotePrefix="1" applyNumberFormat="1" applyFont="1" applyBorder="1" applyAlignment="1" applyProtection="1">
      <alignment vertical="center" wrapText="1"/>
    </xf>
    <xf numFmtId="4" fontId="6" fillId="0" borderId="31" xfId="1" quotePrefix="1" applyNumberFormat="1" applyFont="1" applyBorder="1" applyAlignment="1" applyProtection="1">
      <alignment vertical="center" wrapText="1"/>
    </xf>
    <xf numFmtId="0" fontId="5" fillId="0" borderId="3" xfId="1" applyFont="1" applyBorder="1" applyAlignment="1" applyProtection="1">
      <alignment vertical="center"/>
    </xf>
    <xf numFmtId="0" fontId="5" fillId="0" borderId="4" xfId="1" applyFont="1" applyBorder="1" applyAlignment="1" applyProtection="1">
      <alignment vertical="center"/>
    </xf>
    <xf numFmtId="0" fontId="6" fillId="0" borderId="0" xfId="1" applyFont="1" applyBorder="1" applyAlignment="1" applyProtection="1">
      <alignment vertical="center"/>
    </xf>
    <xf numFmtId="4" fontId="2" fillId="0" borderId="0" xfId="1" applyNumberFormat="1" applyFont="1" applyBorder="1" applyAlignment="1" applyProtection="1">
      <alignment vertical="center" wrapText="1"/>
    </xf>
    <xf numFmtId="4" fontId="0" fillId="0" borderId="0" xfId="0" applyNumberFormat="1" applyAlignment="1">
      <alignment vertical="center"/>
    </xf>
    <xf numFmtId="0" fontId="8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4" fontId="8" fillId="0" borderId="0" xfId="1" applyNumberFormat="1" applyFont="1" applyBorder="1" applyAlignment="1" applyProtection="1">
      <alignment vertical="center" wrapText="1"/>
    </xf>
    <xf numFmtId="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1" applyFont="1" applyFill="1" applyBorder="1" applyAlignment="1" applyProtection="1">
      <alignment vertical="center"/>
    </xf>
    <xf numFmtId="4" fontId="21" fillId="0" borderId="4" xfId="1" quotePrefix="1" applyNumberFormat="1" applyFont="1" applyBorder="1" applyAlignment="1" applyProtection="1">
      <alignment vertical="center" wrapText="1"/>
    </xf>
    <xf numFmtId="4" fontId="21" fillId="0" borderId="5" xfId="1" quotePrefix="1" applyNumberFormat="1" applyFont="1" applyBorder="1" applyAlignment="1" applyProtection="1">
      <alignment vertical="center" wrapText="1"/>
    </xf>
    <xf numFmtId="4" fontId="21" fillId="0" borderId="1" xfId="1" quotePrefix="1" applyNumberFormat="1" applyFont="1" applyBorder="1" applyAlignment="1" applyProtection="1">
      <alignment vertical="center" wrapText="1"/>
    </xf>
    <xf numFmtId="4" fontId="21" fillId="0" borderId="29" xfId="1" quotePrefix="1" applyNumberFormat="1" applyFont="1" applyBorder="1" applyAlignment="1" applyProtection="1">
      <alignment vertical="center" wrapText="1"/>
    </xf>
    <xf numFmtId="4" fontId="22" fillId="0" borderId="6" xfId="1" applyNumberFormat="1" applyFont="1" applyBorder="1" applyAlignment="1" applyProtection="1">
      <alignment vertical="center" wrapText="1"/>
    </xf>
    <xf numFmtId="4" fontId="22" fillId="0" borderId="27" xfId="1" applyNumberFormat="1" applyFont="1" applyBorder="1" applyAlignment="1" applyProtection="1">
      <alignment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 vertical="center"/>
    </xf>
    <xf numFmtId="0" fontId="5" fillId="0" borderId="22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4" fontId="4" fillId="0" borderId="7" xfId="1" quotePrefix="1" applyNumberFormat="1" applyFont="1" applyBorder="1" applyAlignment="1" applyProtection="1">
      <alignment horizontal="center" vertical="center" wrapText="1"/>
    </xf>
    <xf numFmtId="4" fontId="4" fillId="0" borderId="32" xfId="1" quotePrefix="1" applyNumberFormat="1" applyFont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2000000}"/>
    <cellStyle name="Normal 2 2 2" xfId="4" xr:uid="{00000000-0005-0000-0000-000003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2"/>
  <sheetViews>
    <sheetView tabSelected="1" topLeftCell="A4" workbookViewId="0">
      <selection activeCell="N13" sqref="N13"/>
    </sheetView>
  </sheetViews>
  <sheetFormatPr baseColWidth="10" defaultColWidth="11.5703125" defaultRowHeight="15" x14ac:dyDescent="0.25"/>
  <cols>
    <col min="1" max="1" width="3.7109375" style="4" customWidth="1"/>
    <col min="2" max="2" width="10.7109375" style="4" customWidth="1"/>
    <col min="3" max="3" width="47.7109375" style="4" customWidth="1"/>
    <col min="4" max="4" width="5.42578125" style="4" bestFit="1" customWidth="1"/>
    <col min="5" max="5" width="5.42578125" style="4" customWidth="1"/>
    <col min="6" max="6" width="12.42578125" style="4" customWidth="1"/>
    <col min="7" max="7" width="11.7109375" style="4" customWidth="1"/>
    <col min="8" max="8" width="14.7109375" style="4" customWidth="1"/>
    <col min="9" max="9" width="3.140625" style="4" customWidth="1"/>
    <col min="10" max="16384" width="11.5703125" style="4"/>
  </cols>
  <sheetData>
    <row r="1" spans="2:8" ht="16.5" x14ac:dyDescent="0.3">
      <c r="B1" s="1"/>
      <c r="C1" s="1"/>
      <c r="D1" s="2"/>
      <c r="E1" s="2"/>
      <c r="F1" s="1"/>
      <c r="G1" s="1"/>
      <c r="H1" s="1"/>
    </row>
    <row r="2" spans="2:8" ht="18" x14ac:dyDescent="0.25">
      <c r="B2" s="135" t="s">
        <v>14</v>
      </c>
      <c r="C2" s="135"/>
      <c r="D2" s="135"/>
      <c r="E2" s="135"/>
      <c r="F2" s="135"/>
      <c r="G2" s="135"/>
      <c r="H2" s="135"/>
    </row>
    <row r="3" spans="2:8" ht="18" x14ac:dyDescent="0.25">
      <c r="B3" s="62"/>
      <c r="C3" s="62"/>
      <c r="D3" s="62"/>
      <c r="E3" s="62"/>
      <c r="F3" s="62"/>
      <c r="G3" s="62"/>
      <c r="H3" s="62"/>
    </row>
    <row r="4" spans="2:8" ht="18" x14ac:dyDescent="0.25">
      <c r="B4" s="135" t="s">
        <v>15</v>
      </c>
      <c r="C4" s="135"/>
      <c r="D4" s="135"/>
      <c r="E4" s="135"/>
      <c r="F4" s="135"/>
      <c r="G4" s="135"/>
      <c r="H4" s="135"/>
    </row>
    <row r="5" spans="2:8" ht="16.5" x14ac:dyDescent="0.3">
      <c r="B5" s="3"/>
      <c r="C5" s="3"/>
      <c r="D5" s="3"/>
      <c r="E5" s="3"/>
      <c r="F5" s="3"/>
      <c r="G5" s="3"/>
      <c r="H5" s="3"/>
    </row>
    <row r="6" spans="2:8" s="7" customFormat="1" ht="13.5" x14ac:dyDescent="0.25">
      <c r="B6" s="6" t="s">
        <v>16</v>
      </c>
      <c r="C6" s="136" t="s">
        <v>17</v>
      </c>
      <c r="D6" s="136"/>
      <c r="E6" s="136"/>
      <c r="F6" s="136"/>
      <c r="G6" s="136"/>
      <c r="H6" s="136"/>
    </row>
    <row r="7" spans="2:8" s="7" customFormat="1" ht="13.5" x14ac:dyDescent="0.25">
      <c r="B7" s="8" t="s">
        <v>18</v>
      </c>
      <c r="C7" s="9" t="s">
        <v>19</v>
      </c>
      <c r="D7" s="10"/>
      <c r="E7" s="10"/>
      <c r="F7" s="10"/>
      <c r="G7" s="10"/>
      <c r="H7" s="10"/>
    </row>
    <row r="8" spans="2:8" s="7" customFormat="1" ht="13.5" x14ac:dyDescent="0.25">
      <c r="B8" s="8" t="s">
        <v>20</v>
      </c>
      <c r="C8" s="9" t="s">
        <v>19</v>
      </c>
      <c r="D8" s="10"/>
      <c r="E8" s="10"/>
      <c r="F8" s="10"/>
      <c r="G8" s="10"/>
      <c r="H8" s="10"/>
    </row>
    <row r="9" spans="2:8" s="7" customFormat="1" ht="14.25" thickBot="1" x14ac:dyDescent="0.3">
      <c r="B9" s="11"/>
      <c r="C9" s="12"/>
      <c r="D9" s="13"/>
      <c r="E9" s="13"/>
      <c r="F9" s="10"/>
      <c r="G9" s="10"/>
      <c r="H9" s="10"/>
    </row>
    <row r="10" spans="2:8" s="7" customFormat="1" ht="22.15" customHeight="1" thickBot="1" x14ac:dyDescent="0.3">
      <c r="B10" s="14" t="s">
        <v>21</v>
      </c>
      <c r="C10" s="15" t="s">
        <v>1</v>
      </c>
      <c r="D10" s="16" t="s">
        <v>22</v>
      </c>
      <c r="E10" s="16" t="s">
        <v>23</v>
      </c>
      <c r="F10" s="17" t="s">
        <v>24</v>
      </c>
      <c r="G10" s="15" t="s">
        <v>25</v>
      </c>
      <c r="H10" s="18" t="s">
        <v>26</v>
      </c>
    </row>
    <row r="11" spans="2:8" s="7" customFormat="1" ht="14.25" thickBot="1" x14ac:dyDescent="0.3">
      <c r="B11" s="14"/>
      <c r="C11" s="15" t="s">
        <v>27</v>
      </c>
      <c r="D11" s="16"/>
      <c r="E11" s="16"/>
      <c r="F11" s="17"/>
      <c r="G11" s="15"/>
      <c r="H11" s="19">
        <f>+SUM(H13:H16)</f>
        <v>194638.17999999993</v>
      </c>
    </row>
    <row r="12" spans="2:8" s="7" customFormat="1" ht="13.5" x14ac:dyDescent="0.25">
      <c r="B12" s="20">
        <v>1</v>
      </c>
      <c r="C12" s="21" t="s">
        <v>28</v>
      </c>
      <c r="D12" s="22"/>
      <c r="E12" s="22"/>
      <c r="F12" s="23"/>
      <c r="G12" s="23"/>
      <c r="H12" s="24">
        <f>SUM(H13:H16)</f>
        <v>194638.17999999993</v>
      </c>
    </row>
    <row r="13" spans="2:8" s="7" customFormat="1" ht="13.5" x14ac:dyDescent="0.25">
      <c r="B13" s="25">
        <v>1.03</v>
      </c>
      <c r="C13" s="26" t="s">
        <v>29</v>
      </c>
      <c r="D13" s="27" t="s">
        <v>30</v>
      </c>
      <c r="E13" s="27">
        <v>1</v>
      </c>
      <c r="F13" s="28">
        <v>11</v>
      </c>
      <c r="G13" s="29">
        <f>'A1'!$C$35</f>
        <v>3921.08</v>
      </c>
      <c r="H13" s="30">
        <f>F13*G13</f>
        <v>43131.88</v>
      </c>
    </row>
    <row r="14" spans="2:8" s="7" customFormat="1" ht="13.5" x14ac:dyDescent="0.25">
      <c r="B14" s="25">
        <v>1.02</v>
      </c>
      <c r="C14" s="31" t="s">
        <v>31</v>
      </c>
      <c r="D14" s="27" t="s">
        <v>30</v>
      </c>
      <c r="E14" s="27">
        <v>1</v>
      </c>
      <c r="F14" s="28">
        <v>11</v>
      </c>
      <c r="G14" s="29">
        <f>'A1'!$D$35</f>
        <v>4591.0999999999995</v>
      </c>
      <c r="H14" s="30">
        <f>F14*G14</f>
        <v>50502.099999999991</v>
      </c>
    </row>
    <row r="15" spans="2:8" s="7" customFormat="1" ht="13.5" customHeight="1" x14ac:dyDescent="0.25">
      <c r="B15" s="25">
        <v>1.03</v>
      </c>
      <c r="C15" s="26" t="s">
        <v>32</v>
      </c>
      <c r="D15" s="27" t="s">
        <v>30</v>
      </c>
      <c r="E15" s="27">
        <v>1</v>
      </c>
      <c r="F15" s="28">
        <v>11</v>
      </c>
      <c r="G15" s="29">
        <f>'A1'!$D$35</f>
        <v>4591.0999999999995</v>
      </c>
      <c r="H15" s="30">
        <f>F15*G15</f>
        <v>50502.099999999991</v>
      </c>
    </row>
    <row r="16" spans="2:8" s="7" customFormat="1" ht="13.5" x14ac:dyDescent="0.25">
      <c r="B16" s="25">
        <v>1.04</v>
      </c>
      <c r="C16" s="26" t="s">
        <v>33</v>
      </c>
      <c r="D16" s="27" t="s">
        <v>30</v>
      </c>
      <c r="E16" s="27">
        <v>1</v>
      </c>
      <c r="F16" s="28">
        <v>11</v>
      </c>
      <c r="G16" s="29">
        <f>'A1'!$D$35</f>
        <v>4591.0999999999995</v>
      </c>
      <c r="H16" s="30">
        <f>F16*G16</f>
        <v>50502.099999999991</v>
      </c>
    </row>
    <row r="17" spans="2:8" s="7" customFormat="1" ht="14.25" thickBot="1" x14ac:dyDescent="0.3">
      <c r="B17" s="32"/>
      <c r="C17" s="26"/>
      <c r="D17" s="33"/>
      <c r="E17" s="33"/>
      <c r="F17" s="34"/>
      <c r="G17" s="35"/>
      <c r="H17" s="36"/>
    </row>
    <row r="18" spans="2:8" s="7" customFormat="1" ht="14.25" thickBot="1" x14ac:dyDescent="0.3">
      <c r="B18" s="14"/>
      <c r="C18" s="15" t="s">
        <v>34</v>
      </c>
      <c r="D18" s="16"/>
      <c r="E18" s="16"/>
      <c r="F18" s="17"/>
      <c r="G18" s="15"/>
      <c r="H18" s="19">
        <f>+SUM(H20:H23)</f>
        <v>194638.17999999993</v>
      </c>
    </row>
    <row r="19" spans="2:8" s="7" customFormat="1" ht="13.5" x14ac:dyDescent="0.25">
      <c r="B19" s="20">
        <v>1</v>
      </c>
      <c r="C19" s="21" t="s">
        <v>28</v>
      </c>
      <c r="D19" s="22"/>
      <c r="E19" s="37"/>
      <c r="F19" s="38"/>
      <c r="G19" s="39"/>
      <c r="H19" s="24">
        <f>SUM(H20:H23)</f>
        <v>194638.17999999993</v>
      </c>
    </row>
    <row r="20" spans="2:8" s="7" customFormat="1" ht="13.5" x14ac:dyDescent="0.25">
      <c r="B20" s="25">
        <v>1.03</v>
      </c>
      <c r="C20" s="26" t="s">
        <v>29</v>
      </c>
      <c r="D20" s="27" t="s">
        <v>30</v>
      </c>
      <c r="E20" s="27">
        <v>1</v>
      </c>
      <c r="F20" s="28">
        <v>11</v>
      </c>
      <c r="G20" s="29">
        <f>'A1'!$C$35</f>
        <v>3921.08</v>
      </c>
      <c r="H20" s="30">
        <f t="shared" ref="H20:H23" si="0">F20*G20</f>
        <v>43131.88</v>
      </c>
    </row>
    <row r="21" spans="2:8" s="7" customFormat="1" ht="13.5" x14ac:dyDescent="0.25">
      <c r="B21" s="25">
        <v>1.02</v>
      </c>
      <c r="C21" s="31" t="s">
        <v>31</v>
      </c>
      <c r="D21" s="27" t="s">
        <v>30</v>
      </c>
      <c r="E21" s="27">
        <v>1</v>
      </c>
      <c r="F21" s="28">
        <v>11</v>
      </c>
      <c r="G21" s="29">
        <f>'A1'!$D$35</f>
        <v>4591.0999999999995</v>
      </c>
      <c r="H21" s="30">
        <f t="shared" si="0"/>
        <v>50502.099999999991</v>
      </c>
    </row>
    <row r="22" spans="2:8" s="7" customFormat="1" ht="13.5" customHeight="1" x14ac:dyDescent="0.25">
      <c r="B22" s="25">
        <v>1.03</v>
      </c>
      <c r="C22" s="26" t="s">
        <v>32</v>
      </c>
      <c r="D22" s="27" t="s">
        <v>30</v>
      </c>
      <c r="E22" s="27">
        <v>1</v>
      </c>
      <c r="F22" s="28">
        <v>11</v>
      </c>
      <c r="G22" s="29">
        <f>'A1'!$D$35</f>
        <v>4591.0999999999995</v>
      </c>
      <c r="H22" s="30">
        <f t="shared" si="0"/>
        <v>50502.099999999991</v>
      </c>
    </row>
    <row r="23" spans="2:8" s="7" customFormat="1" ht="13.5" x14ac:dyDescent="0.25">
      <c r="B23" s="25">
        <v>1.04</v>
      </c>
      <c r="C23" s="26" t="s">
        <v>33</v>
      </c>
      <c r="D23" s="27" t="s">
        <v>30</v>
      </c>
      <c r="E23" s="27">
        <v>1</v>
      </c>
      <c r="F23" s="28">
        <v>11</v>
      </c>
      <c r="G23" s="29">
        <f>'A1'!$D$35</f>
        <v>4591.0999999999995</v>
      </c>
      <c r="H23" s="30">
        <f t="shared" si="0"/>
        <v>50502.099999999991</v>
      </c>
    </row>
    <row r="24" spans="2:8" s="7" customFormat="1" ht="13.5" x14ac:dyDescent="0.25">
      <c r="B24" s="32"/>
      <c r="C24" s="26"/>
      <c r="D24" s="33"/>
      <c r="E24" s="27"/>
      <c r="F24" s="29"/>
      <c r="G24" s="29"/>
      <c r="H24" s="30"/>
    </row>
    <row r="25" spans="2:8" s="7" customFormat="1" ht="13.5" x14ac:dyDescent="0.25">
      <c r="B25" s="40"/>
      <c r="C25" s="41" t="s">
        <v>35</v>
      </c>
      <c r="D25" s="42"/>
      <c r="E25" s="42"/>
      <c r="F25" s="43"/>
      <c r="G25" s="44"/>
      <c r="H25" s="45">
        <f>+H18+H11</f>
        <v>389276.35999999987</v>
      </c>
    </row>
    <row r="26" spans="2:8" s="7" customFormat="1" ht="13.5" x14ac:dyDescent="0.25">
      <c r="B26" s="40"/>
      <c r="C26" s="41" t="s">
        <v>36</v>
      </c>
      <c r="D26" s="42"/>
      <c r="E26" s="42"/>
      <c r="F26" s="43"/>
      <c r="G26" s="42">
        <v>0.18</v>
      </c>
      <c r="H26" s="45">
        <f>ROUND(H25*0.18,2)</f>
        <v>70069.740000000005</v>
      </c>
    </row>
    <row r="27" spans="2:8" s="7" customFormat="1" ht="14.25" thickBot="1" x14ac:dyDescent="0.3">
      <c r="B27" s="46"/>
      <c r="C27" s="47" t="s">
        <v>37</v>
      </c>
      <c r="D27" s="48"/>
      <c r="E27" s="48"/>
      <c r="F27" s="49"/>
      <c r="G27" s="50"/>
      <c r="H27" s="51">
        <f>+H26+H25</f>
        <v>459346.09999999986</v>
      </c>
    </row>
    <row r="28" spans="2:8" s="7" customFormat="1" ht="12" x14ac:dyDescent="0.25"/>
    <row r="29" spans="2:8" s="7" customFormat="1" ht="12" x14ac:dyDescent="0.25"/>
    <row r="30" spans="2:8" s="7" customFormat="1" ht="53.45" customHeight="1" x14ac:dyDescent="0.25">
      <c r="B30" s="52"/>
      <c r="C30" s="137" t="s">
        <v>67</v>
      </c>
      <c r="D30" s="137"/>
      <c r="E30" s="137"/>
      <c r="F30" s="137"/>
      <c r="G30" s="137"/>
      <c r="H30" s="137"/>
    </row>
    <row r="31" spans="2:8" s="7" customFormat="1" ht="12" x14ac:dyDescent="0.25">
      <c r="C31" s="53"/>
    </row>
    <row r="32" spans="2:8" s="7" customFormat="1" ht="12" x14ac:dyDescent="0.25">
      <c r="C32" s="53"/>
    </row>
    <row r="33" spans="2:3" s="7" customFormat="1" ht="12" x14ac:dyDescent="0.25">
      <c r="C33" s="53"/>
    </row>
    <row r="34" spans="2:3" x14ac:dyDescent="0.25">
      <c r="C34" s="5"/>
    </row>
    <row r="35" spans="2:3" x14ac:dyDescent="0.25">
      <c r="C35" s="5"/>
    </row>
    <row r="36" spans="2:3" x14ac:dyDescent="0.25">
      <c r="C36" s="5"/>
    </row>
    <row r="37" spans="2:3" x14ac:dyDescent="0.25">
      <c r="C37" s="5"/>
    </row>
    <row r="38" spans="2:3" x14ac:dyDescent="0.25">
      <c r="C38" s="5"/>
    </row>
    <row r="39" spans="2:3" x14ac:dyDescent="0.25">
      <c r="C39" s="5"/>
    </row>
    <row r="41" spans="2:3" x14ac:dyDescent="0.25">
      <c r="B41" s="5"/>
    </row>
    <row r="42" spans="2:3" x14ac:dyDescent="0.25">
      <c r="C42" s="5"/>
    </row>
    <row r="43" spans="2:3" x14ac:dyDescent="0.25">
      <c r="C43" s="5"/>
    </row>
    <row r="44" spans="2:3" x14ac:dyDescent="0.25">
      <c r="C44" s="5"/>
    </row>
    <row r="45" spans="2:3" x14ac:dyDescent="0.25">
      <c r="C45" s="5"/>
    </row>
    <row r="46" spans="2:3" x14ac:dyDescent="0.25">
      <c r="C46" s="5"/>
    </row>
    <row r="47" spans="2:3" x14ac:dyDescent="0.25">
      <c r="C47" s="5"/>
    </row>
    <row r="48" spans="2:3" x14ac:dyDescent="0.25">
      <c r="C48" s="5"/>
    </row>
    <row r="49" spans="3:3" x14ac:dyDescent="0.25">
      <c r="C49" s="5"/>
    </row>
    <row r="50" spans="3:3" x14ac:dyDescent="0.25">
      <c r="C50" s="5"/>
    </row>
    <row r="52" spans="3:3" x14ac:dyDescent="0.25">
      <c r="C52" s="5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showGridLines="0" topLeftCell="A7" workbookViewId="0">
      <selection activeCell="C30" sqref="C30"/>
    </sheetView>
  </sheetViews>
  <sheetFormatPr baseColWidth="10" defaultRowHeight="15" x14ac:dyDescent="0.25"/>
  <cols>
    <col min="1" max="1" width="45" style="67" customWidth="1"/>
    <col min="2" max="2" width="8.7109375" style="67" customWidth="1"/>
    <col min="3" max="3" width="16.42578125" style="122" customWidth="1"/>
    <col min="4" max="4" width="19.28515625" style="122" customWidth="1"/>
    <col min="5" max="16384" width="11.42578125" style="67"/>
  </cols>
  <sheetData>
    <row r="1" spans="1:4" ht="15.75" x14ac:dyDescent="0.25">
      <c r="A1" s="141" t="s">
        <v>70</v>
      </c>
      <c r="B1" s="141"/>
      <c r="C1" s="141"/>
      <c r="D1" s="141"/>
    </row>
    <row r="2" spans="1:4" ht="15.6" customHeight="1" x14ac:dyDescent="0.25">
      <c r="A2" s="139" t="s">
        <v>56</v>
      </c>
      <c r="B2" s="139"/>
      <c r="C2" s="139"/>
      <c r="D2" s="139"/>
    </row>
    <row r="3" spans="1:4" ht="40.15" customHeight="1" x14ac:dyDescent="0.25">
      <c r="A3" s="140" t="s">
        <v>9</v>
      </c>
      <c r="B3" s="140"/>
      <c r="C3" s="140"/>
      <c r="D3" s="140"/>
    </row>
    <row r="4" spans="1:4" ht="15.75" thickBot="1" x14ac:dyDescent="0.3">
      <c r="A4" s="142" t="s">
        <v>0</v>
      </c>
      <c r="B4" s="142"/>
      <c r="C4" s="142"/>
      <c r="D4" s="142"/>
    </row>
    <row r="5" spans="1:4" ht="18.600000000000001" customHeight="1" x14ac:dyDescent="0.25">
      <c r="A5" s="68"/>
      <c r="B5" s="143" t="s">
        <v>2</v>
      </c>
      <c r="C5" s="63" t="s">
        <v>10</v>
      </c>
      <c r="D5" s="64" t="s">
        <v>11</v>
      </c>
    </row>
    <row r="6" spans="1:4" ht="18.600000000000001" customHeight="1" thickBot="1" x14ac:dyDescent="0.3">
      <c r="A6" s="68"/>
      <c r="B6" s="144"/>
      <c r="C6" s="65" t="s">
        <v>12</v>
      </c>
      <c r="D6" s="66" t="s">
        <v>13</v>
      </c>
    </row>
    <row r="7" spans="1:4" ht="15.75" thickBot="1" x14ac:dyDescent="0.3">
      <c r="A7" s="56" t="s">
        <v>40</v>
      </c>
      <c r="B7" s="57"/>
      <c r="C7" s="69"/>
      <c r="D7" s="70"/>
    </row>
    <row r="8" spans="1:4" x14ac:dyDescent="0.25">
      <c r="A8" s="58" t="s">
        <v>41</v>
      </c>
      <c r="B8" s="55"/>
      <c r="C8" s="71"/>
      <c r="D8" s="72"/>
    </row>
    <row r="9" spans="1:4" x14ac:dyDescent="0.25">
      <c r="A9" s="73" t="s">
        <v>42</v>
      </c>
      <c r="B9" s="74"/>
      <c r="C9" s="75">
        <f>1025</f>
        <v>1025</v>
      </c>
      <c r="D9" s="76">
        <f>1025</f>
        <v>1025</v>
      </c>
    </row>
    <row r="10" spans="1:4" x14ac:dyDescent="0.25">
      <c r="A10" s="77" t="s">
        <v>43</v>
      </c>
      <c r="B10" s="78"/>
      <c r="C10" s="79">
        <f>ROUND(C9*10%,2)</f>
        <v>102.5</v>
      </c>
      <c r="D10" s="80">
        <f>ROUND(D9*10%,2)</f>
        <v>102.5</v>
      </c>
    </row>
    <row r="11" spans="1:4" x14ac:dyDescent="0.25">
      <c r="A11" s="81" t="s">
        <v>44</v>
      </c>
      <c r="B11" s="82"/>
      <c r="C11" s="83"/>
      <c r="D11" s="84"/>
    </row>
    <row r="12" spans="1:4" ht="16.149999999999999" customHeight="1" x14ac:dyDescent="0.25">
      <c r="A12" s="60" t="s">
        <v>69</v>
      </c>
      <c r="B12" s="85"/>
      <c r="C12" s="86">
        <v>0</v>
      </c>
      <c r="D12" s="87">
        <f>ROUND(D9*35%,2)</f>
        <v>358.75</v>
      </c>
    </row>
    <row r="13" spans="1:4" s="61" customFormat="1" ht="15" customHeight="1" x14ac:dyDescent="0.25">
      <c r="A13" s="81" t="s">
        <v>45</v>
      </c>
      <c r="B13" s="82"/>
      <c r="C13" s="88">
        <f>ROUND((C9+C10+C12)/30/8*1.25*2*26,2)</f>
        <v>305.36</v>
      </c>
      <c r="D13" s="89">
        <f>ROUND((D9+D10)/30/8*1.25*2*26,2)</f>
        <v>305.36</v>
      </c>
    </row>
    <row r="14" spans="1:4" s="61" customFormat="1" ht="15" customHeight="1" x14ac:dyDescent="0.25">
      <c r="A14" s="81" t="s">
        <v>68</v>
      </c>
      <c r="B14" s="82"/>
      <c r="C14" s="88">
        <f>ROUND((C9+C10+C11)/30/8*1.35*2*26,2)</f>
        <v>329.79</v>
      </c>
      <c r="D14" s="89">
        <f>ROUND((D9+D10)/30/8*1.35*2*26,2)</f>
        <v>329.79</v>
      </c>
    </row>
    <row r="15" spans="1:4" x14ac:dyDescent="0.25">
      <c r="A15" s="90" t="s">
        <v>58</v>
      </c>
      <c r="B15" s="91"/>
      <c r="C15" s="92">
        <f>ROUND((C9+C10+C12)/30*15/12,2)</f>
        <v>46.98</v>
      </c>
      <c r="D15" s="93">
        <f>ROUND((D9+D10+D12)/30*15/12,2)</f>
        <v>61.93</v>
      </c>
    </row>
    <row r="16" spans="1:4" x14ac:dyDescent="0.25">
      <c r="A16" s="77" t="s">
        <v>59</v>
      </c>
      <c r="B16" s="78"/>
      <c r="C16" s="88">
        <f>ROUND((C9+C10+C12+C13+C14+C15)/6,2)</f>
        <v>301.61</v>
      </c>
      <c r="D16" s="89">
        <f>ROUND((D9+D10+D12+D13+D14+D15)/6,2)</f>
        <v>363.89</v>
      </c>
    </row>
    <row r="17" spans="1:4" x14ac:dyDescent="0.25">
      <c r="A17" s="77" t="s">
        <v>46</v>
      </c>
      <c r="B17" s="78"/>
      <c r="C17" s="88">
        <v>0</v>
      </c>
      <c r="D17" s="89">
        <v>0</v>
      </c>
    </row>
    <row r="18" spans="1:4" x14ac:dyDescent="0.25">
      <c r="A18" s="59" t="s">
        <v>48</v>
      </c>
      <c r="B18" s="54"/>
      <c r="C18" s="131">
        <f>SUM(C9:C17)</f>
        <v>2111.2400000000002</v>
      </c>
      <c r="D18" s="132">
        <f>SUM(D9:D17)</f>
        <v>2547.2199999999998</v>
      </c>
    </row>
    <row r="19" spans="1:4" x14ac:dyDescent="0.25">
      <c r="A19" s="81" t="s">
        <v>60</v>
      </c>
      <c r="B19" s="82"/>
      <c r="C19" s="94">
        <f>ROUND(C18*8.33%,2)</f>
        <v>175.87</v>
      </c>
      <c r="D19" s="95">
        <f>ROUND(D18*8.33%,2)</f>
        <v>212.18</v>
      </c>
    </row>
    <row r="20" spans="1:4" x14ac:dyDescent="0.25">
      <c r="A20" s="81" t="s">
        <v>61</v>
      </c>
      <c r="B20" s="82"/>
      <c r="C20" s="88">
        <f>ROUND(C18*16.67%,2)</f>
        <v>351.94</v>
      </c>
      <c r="D20" s="89">
        <f>ROUND(D18*16.67%,2)</f>
        <v>424.62</v>
      </c>
    </row>
    <row r="21" spans="1:4" x14ac:dyDescent="0.25">
      <c r="A21" s="81" t="s">
        <v>62</v>
      </c>
      <c r="B21" s="82"/>
      <c r="C21" s="88">
        <f>ROUND(C18*9.72%,2)</f>
        <v>205.21</v>
      </c>
      <c r="D21" s="89">
        <f>ROUND(D18*9.72%,2)</f>
        <v>247.59</v>
      </c>
    </row>
    <row r="22" spans="1:4" x14ac:dyDescent="0.25">
      <c r="A22" s="81" t="s">
        <v>49</v>
      </c>
      <c r="B22" s="82"/>
      <c r="C22" s="88">
        <f>ROUND(400/12,2)</f>
        <v>33.33</v>
      </c>
      <c r="D22" s="89">
        <f>ROUND(400/12,2)</f>
        <v>33.33</v>
      </c>
    </row>
    <row r="23" spans="1:4" x14ac:dyDescent="0.25">
      <c r="A23" s="58" t="s">
        <v>54</v>
      </c>
      <c r="B23" s="55"/>
      <c r="C23" s="133">
        <f>SUM(C19:C22)</f>
        <v>766.35</v>
      </c>
      <c r="D23" s="134">
        <f>SUM(D19:D22)</f>
        <v>917.72</v>
      </c>
    </row>
    <row r="24" spans="1:4" x14ac:dyDescent="0.25">
      <c r="A24" s="77" t="s">
        <v>63</v>
      </c>
      <c r="B24" s="78"/>
      <c r="C24" s="88">
        <f>ROUND((C18+C19+C20)*9%,2)</f>
        <v>237.51</v>
      </c>
      <c r="D24" s="89">
        <f>ROUND((D18+D19+D20)*9%,2)</f>
        <v>286.56</v>
      </c>
    </row>
    <row r="25" spans="1:4" x14ac:dyDescent="0.25">
      <c r="A25" s="77" t="s">
        <v>50</v>
      </c>
      <c r="B25" s="78"/>
      <c r="C25" s="88">
        <v>100</v>
      </c>
      <c r="D25" s="89">
        <v>100</v>
      </c>
    </row>
    <row r="26" spans="1:4" x14ac:dyDescent="0.25">
      <c r="A26" s="81" t="s">
        <v>51</v>
      </c>
      <c r="B26" s="82"/>
      <c r="C26" s="88">
        <f>ROUND((C18+C19+C20)*2.5%,2)</f>
        <v>65.98</v>
      </c>
      <c r="D26" s="89">
        <f>ROUND((D18+D19+D20)*2.5%,2)</f>
        <v>79.599999999999994</v>
      </c>
    </row>
    <row r="27" spans="1:4" ht="15.75" thickBot="1" x14ac:dyDescent="0.3">
      <c r="A27" s="81" t="s">
        <v>52</v>
      </c>
      <c r="B27" s="82"/>
      <c r="C27" s="88">
        <f>ROUND(240/12,2)</f>
        <v>20</v>
      </c>
      <c r="D27" s="89">
        <f>ROUND(240/12,2)</f>
        <v>20</v>
      </c>
    </row>
    <row r="28" spans="1:4" ht="15.75" thickBot="1" x14ac:dyDescent="0.3">
      <c r="A28" s="56" t="s">
        <v>47</v>
      </c>
      <c r="B28" s="57"/>
      <c r="C28" s="129">
        <f>SUM(C24:C27)</f>
        <v>423.49</v>
      </c>
      <c r="D28" s="130">
        <f>SUM(D24:D27)</f>
        <v>486.15999999999997</v>
      </c>
    </row>
    <row r="29" spans="1:4" x14ac:dyDescent="0.25">
      <c r="A29" s="59" t="s">
        <v>55</v>
      </c>
      <c r="B29" s="54"/>
      <c r="C29" s="98"/>
      <c r="D29" s="99"/>
    </row>
    <row r="30" spans="1:4" x14ac:dyDescent="0.25">
      <c r="A30" s="100" t="s">
        <v>64</v>
      </c>
      <c r="B30" s="101"/>
      <c r="C30" s="75">
        <v>100</v>
      </c>
      <c r="D30" s="76">
        <v>100</v>
      </c>
    </row>
    <row r="31" spans="1:4" ht="15.75" thickBot="1" x14ac:dyDescent="0.3">
      <c r="A31" s="102" t="s">
        <v>65</v>
      </c>
      <c r="B31" s="103"/>
      <c r="C31" s="104">
        <v>70</v>
      </c>
      <c r="D31" s="105">
        <v>70</v>
      </c>
    </row>
    <row r="32" spans="1:4" ht="15.75" thickBot="1" x14ac:dyDescent="0.3">
      <c r="A32" s="56" t="s">
        <v>53</v>
      </c>
      <c r="B32" s="57"/>
      <c r="C32" s="106"/>
      <c r="D32" s="107"/>
    </row>
    <row r="33" spans="1:4" x14ac:dyDescent="0.25">
      <c r="A33" s="108" t="s">
        <v>66</v>
      </c>
      <c r="B33" s="109"/>
      <c r="C33" s="110">
        <v>300</v>
      </c>
      <c r="D33" s="111">
        <f>C33+20</f>
        <v>320</v>
      </c>
    </row>
    <row r="34" spans="1:4" x14ac:dyDescent="0.25">
      <c r="A34" s="100" t="s">
        <v>3</v>
      </c>
      <c r="B34" s="101"/>
      <c r="C34" s="75">
        <v>150</v>
      </c>
      <c r="D34" s="76">
        <f>C34</f>
        <v>150</v>
      </c>
    </row>
    <row r="35" spans="1:4" x14ac:dyDescent="0.25">
      <c r="A35" s="112" t="s">
        <v>38</v>
      </c>
      <c r="B35" s="113"/>
      <c r="C35" s="98">
        <f>C18+C23+C28+C30+C31+C33+C34</f>
        <v>3921.08</v>
      </c>
      <c r="D35" s="99">
        <f>D18+D23+D28+D30+D31+D33+D34</f>
        <v>4591.0999999999995</v>
      </c>
    </row>
    <row r="36" spans="1:4" ht="15.75" thickBot="1" x14ac:dyDescent="0.3">
      <c r="A36" s="114" t="s">
        <v>39</v>
      </c>
      <c r="B36" s="115"/>
      <c r="C36" s="116">
        <f>ROUND(C35*18%,2)</f>
        <v>705.79</v>
      </c>
      <c r="D36" s="117">
        <f>ROUND(D35*18%,2)</f>
        <v>826.4</v>
      </c>
    </row>
    <row r="37" spans="1:4" ht="15.75" thickBot="1" x14ac:dyDescent="0.3">
      <c r="A37" s="118" t="s">
        <v>4</v>
      </c>
      <c r="B37" s="119"/>
      <c r="C37" s="96">
        <f>C35+C36</f>
        <v>4626.87</v>
      </c>
      <c r="D37" s="97">
        <f>D35+D36</f>
        <v>5417.4999999999991</v>
      </c>
    </row>
    <row r="38" spans="1:4" ht="15.75" thickBot="1" x14ac:dyDescent="0.3">
      <c r="A38" s="118" t="s">
        <v>5</v>
      </c>
      <c r="B38" s="119"/>
      <c r="C38" s="145">
        <f>C37+D37</f>
        <v>10044.369999999999</v>
      </c>
      <c r="D38" s="146"/>
    </row>
    <row r="39" spans="1:4" x14ac:dyDescent="0.25">
      <c r="A39" s="120"/>
      <c r="B39" s="120"/>
      <c r="C39" s="121"/>
    </row>
    <row r="40" spans="1:4" x14ac:dyDescent="0.25">
      <c r="A40" s="123" t="s">
        <v>6</v>
      </c>
      <c r="B40" s="124"/>
      <c r="C40" s="121"/>
    </row>
    <row r="41" spans="1:4" s="127" customFormat="1" ht="12" x14ac:dyDescent="0.25">
      <c r="A41" s="123" t="s">
        <v>7</v>
      </c>
      <c r="B41" s="123"/>
      <c r="C41" s="125"/>
      <c r="D41" s="126"/>
    </row>
    <row r="42" spans="1:4" x14ac:dyDescent="0.25">
      <c r="A42" s="123" t="s">
        <v>8</v>
      </c>
      <c r="B42" s="123"/>
    </row>
    <row r="43" spans="1:4" ht="41.45" customHeight="1" x14ac:dyDescent="0.25">
      <c r="A43" s="138" t="s">
        <v>57</v>
      </c>
      <c r="B43" s="138"/>
      <c r="C43" s="138"/>
      <c r="D43" s="138"/>
    </row>
    <row r="44" spans="1:4" x14ac:dyDescent="0.25">
      <c r="A44" s="128"/>
      <c r="B44" s="128"/>
    </row>
  </sheetData>
  <mergeCells count="7">
    <mergeCell ref="A43:D43"/>
    <mergeCell ref="A2:D2"/>
    <mergeCell ref="A3:D3"/>
    <mergeCell ref="A1:D1"/>
    <mergeCell ref="A4:D4"/>
    <mergeCell ref="B5:B6"/>
    <mergeCell ref="C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EDUARDO MARTIN</cp:lastModifiedBy>
  <dcterms:created xsi:type="dcterms:W3CDTF">2022-09-28T15:09:10Z</dcterms:created>
  <dcterms:modified xsi:type="dcterms:W3CDTF">2022-11-30T03:37:13Z</dcterms:modified>
</cp:coreProperties>
</file>