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00 Procura\RFQ-0006-OHLA-PQ4 CONST DEF RIB SAN DAMIÁN\Metrados Actualizados\"/>
    </mc:Choice>
  </mc:AlternateContent>
  <xr:revisionPtr revIDLastSave="0" documentId="13_ncr:1_{B8CCDF1D-52C1-4591-9CDA-0948D842B139}" xr6:coauthVersionLast="36" xr6:coauthVersionMax="36" xr10:uidLastSave="{00000000-0000-0000-0000-000000000000}"/>
  <bookViews>
    <workbookView xWindow="0" yWindow="0" windowWidth="20490" windowHeight="7545" xr2:uid="{651AC6D5-C403-40BE-94F8-623A691D5F27}"/>
  </bookViews>
  <sheets>
    <sheet name="RODEM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1" l="1"/>
  <c r="G59" i="1"/>
  <c r="G58" i="1"/>
  <c r="G57" i="1"/>
  <c r="G56" i="1" s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 s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2" i="1" s="1"/>
  <c r="G24" i="1"/>
  <c r="G21" i="1"/>
  <c r="G20" i="1"/>
  <c r="G19" i="1"/>
  <c r="G18" i="1"/>
  <c r="G17" i="1"/>
  <c r="G16" i="1"/>
  <c r="G15" i="1"/>
  <c r="G14" i="1"/>
  <c r="G13" i="1"/>
  <c r="G11" i="1" s="1"/>
  <c r="G12" i="1"/>
  <c r="G10" i="1"/>
  <c r="G9" i="1"/>
  <c r="G8" i="1"/>
  <c r="G61" i="1" l="1"/>
  <c r="G63" i="1" l="1"/>
  <c r="G64" i="1" s="1"/>
</calcChain>
</file>

<file path=xl/sharedStrings.xml><?xml version="1.0" encoding="utf-8"?>
<sst xmlns="http://schemas.openxmlformats.org/spreadsheetml/2006/main" count="206" uniqueCount="166">
  <si>
    <t>PROYECTO: "PAQUETE 4: SOLUCIONES INTEGRALES DE LOS RÍOS CASMA Y HUARMEY"</t>
  </si>
  <si>
    <t>CONSTRUCCION DE DEFENSAS RIBEREÑAS EN SECTOR SAN DAMIAN</t>
  </si>
  <si>
    <t>ITEM</t>
  </si>
  <si>
    <t>DESCRIPCIÓN DE ACTIVIDADES</t>
  </si>
  <si>
    <t>MEDIDA</t>
  </si>
  <si>
    <t>CONSTRUCTORA Y SERVICIOS RODEMA</t>
  </si>
  <si>
    <t>COMENTARIOS OHLA GESTION</t>
  </si>
  <si>
    <t>COMENTARIO ARCC</t>
  </si>
  <si>
    <t>PROPUESTA ACTUAL</t>
  </si>
  <si>
    <t>Metrados</t>
  </si>
  <si>
    <t>P. UNITARIO
S/</t>
  </si>
  <si>
    <t>P. PARCIAL
S/</t>
  </si>
  <si>
    <t>OBRAS PROVISIONALES</t>
  </si>
  <si>
    <t>102.A</t>
  </si>
  <si>
    <t>CARTEL DE IDENTIFICACION DE LA OBRA DE 3.60M X 2.40M.</t>
  </si>
  <si>
    <t>und</t>
  </si>
  <si>
    <t>Incremento del Pu del hormigon</t>
  </si>
  <si>
    <t>103.B</t>
  </si>
  <si>
    <t>INSTALACIÓN DE FACILIDADES Y CAMPAMENTOS</t>
  </si>
  <si>
    <t>glb</t>
  </si>
  <si>
    <t>Realizó el detalle solicitado</t>
  </si>
  <si>
    <t>OBRAS PRELIMINARES</t>
  </si>
  <si>
    <t>201.B</t>
  </si>
  <si>
    <t>MOVILIZACIÓN Y DESMOVILIZACIÓN DE EQUIPOS Y/O MAQUINARIA</t>
  </si>
  <si>
    <t>Presentó el detalle, sin embargo no ha estimado lo correspondiente al equipo autopropulsado ni lo correspondiente a los modulos de campamento ( en el caso aplique).</t>
  </si>
  <si>
    <t>202.A</t>
  </si>
  <si>
    <t>TRAZO, NIVELACCION Y REPLANTEO PRELIMINAR</t>
  </si>
  <si>
    <t>km</t>
  </si>
  <si>
    <t>Redujo rendimiento y eliminó camioneta</t>
  </si>
  <si>
    <t>203.B</t>
  </si>
  <si>
    <t>CONTROL TOPOGRAFICO DURANTE LA EJECUCIÓN</t>
  </si>
  <si>
    <t>mes</t>
  </si>
  <si>
    <t>Incluyó materiales, mas no actualizó los precios de ma MO.</t>
  </si>
  <si>
    <t>204.B</t>
  </si>
  <si>
    <t>HABILITACIÓN DE ACCESOS</t>
  </si>
  <si>
    <t>Redujo rendimiento e incluyó equipos soliictados.</t>
  </si>
  <si>
    <t>206.A</t>
  </si>
  <si>
    <t>DESVIO Y MANEJO DE AGUAS SUPERFICIALES</t>
  </si>
  <si>
    <t>m3</t>
  </si>
  <si>
    <t>Bajó le rendimiento y eliminó le tractor e incluyói la excavadora, se recomienda manterer el tractor y colocar a excavadora con una incidencia menor.</t>
  </si>
  <si>
    <t>207.A</t>
  </si>
  <si>
    <t>MANTENIMIENTO DE TRÁNSITO Y SEGURIDAD VIAL EN ACCESOS A LA OBRA Y ÁREAS AUXILIARES (Canteras, DME/DMO, Fuentes de agua)</t>
  </si>
  <si>
    <t>Bajó rendimiento de 0.25 a 0.15 mes/dia.</t>
  </si>
  <si>
    <t>OPERACIÓN Y EXPLOTACION DE MATERIAL</t>
  </si>
  <si>
    <t>304.A</t>
  </si>
  <si>
    <t>EXPLOTACION Y PREPARACION DE MATERIAL PARA CONFORMACION DE DIQUE</t>
  </si>
  <si>
    <t>Inlcuyó la partida de zarandeo estatico, sin embargo la incidencia es muy baja 5% ( esponjamiento) .Por otro lado, verificar rendimientos.</t>
  </si>
  <si>
    <t>304.C</t>
  </si>
  <si>
    <t>EXPLOTACION Y PREPARACION DE MATERIAL PARA AFIRMADO EN CORONA</t>
  </si>
  <si>
    <t>Inlcuyó suboartida de zarandeo, sin embargo no incluye la explotación del material .</t>
  </si>
  <si>
    <t>305.A</t>
  </si>
  <si>
    <t>PREPARACIÓN DE MATERIAL PARA CONFORMACION DE DIQUE</t>
  </si>
  <si>
    <t>Se bajó el rendimiento y la incidencia de la cisterna.</t>
  </si>
  <si>
    <t>MOVIMIENTO DE TIERRAS</t>
  </si>
  <si>
    <t>B1</t>
  </si>
  <si>
    <t>CONSTRUCCIÓN DE DIQUE NUEVO</t>
  </si>
  <si>
    <t>401.A</t>
  </si>
  <si>
    <t>DESBROCE Y LIMPIEZA</t>
  </si>
  <si>
    <t xml:space="preserve"> ha </t>
  </si>
  <si>
    <t>Se levantó las observaciones</t>
  </si>
  <si>
    <t>402.B</t>
  </si>
  <si>
    <t>EXCAVACIÓN MASIVA EN MATERIAL SUELTO, CON EQUIPO</t>
  </si>
  <si>
    <t xml:space="preserve"> m3 </t>
  </si>
  <si>
    <t>Se incluyó 0.2 capataz y se disminuy+o el rendimiento  de 1200 a 1000 m3/dia</t>
  </si>
  <si>
    <t>402.C</t>
  </si>
  <si>
    <t>EXCAVACIÓN EN ROCA SUELTA, CON EQUIPO</t>
  </si>
  <si>
    <t>Se elimnó el tractor y se incluyó martillo hidrualico ,  revisar rendimiento (160 m3/dia)</t>
  </si>
  <si>
    <t>verificar rendimientos</t>
  </si>
  <si>
    <t>402.D</t>
  </si>
  <si>
    <t>EXCAVACION DE UÑA EN MATERIAL CON NIVEL FREATICO</t>
  </si>
  <si>
    <t>Se incluyó la motobomba y la torre de acuerdo con lo soliicitado.</t>
  </si>
  <si>
    <t>402.E</t>
  </si>
  <si>
    <t>EXCAVACION EN ROCA FIJA</t>
  </si>
  <si>
    <t>Se reformuló el PU con excvadora y martillo hidraulico.</t>
  </si>
  <si>
    <t>403.A</t>
  </si>
  <si>
    <t>CONFORMACIÓN Y COMPACTACIÓN DE DIQUE</t>
  </si>
  <si>
    <t>Se bajó el rendimiento, sin embargo todavia se considera elavado. Tambien se incorporó elequipo de compactación menor.</t>
  </si>
  <si>
    <t>404.B</t>
  </si>
  <si>
    <t>ENROCADO Y ACOMODO PARA PROTECCIÓN DE TALUD TIPO 2</t>
  </si>
  <si>
    <t xml:space="preserve">Se bajó el rend de 220 a 210 m3/dia pero no se inlcuyó el tractor. </t>
  </si>
  <si>
    <t>404.E</t>
  </si>
  <si>
    <t>ENROCADO Y ACOMODO EN UÑA ANTISOCAVANTE TIPO 2</t>
  </si>
  <si>
    <t xml:space="preserve">Se bajó el rend de 230 a 200 m3/dia pero no se inlcuyó el tractor. </t>
  </si>
  <si>
    <t>405.A</t>
  </si>
  <si>
    <t>DESCOLMATACIÓN DEL CAUCE</t>
  </si>
  <si>
    <t>Bajo rend. de 900 a 850m3/dia e incluyó 0.25 excavadora</t>
  </si>
  <si>
    <t>406.A</t>
  </si>
  <si>
    <t>REFINE Y PERFILADO DE TALUD</t>
  </si>
  <si>
    <t xml:space="preserve"> m2 </t>
  </si>
  <si>
    <t>Se bajó el rend. De 2050 a 1950 m2/dia sin embargo sigue siendo elevado.</t>
  </si>
  <si>
    <t>407.A</t>
  </si>
  <si>
    <t>MEJORAMIENTO DE SUELO DE FUNDACIÓN</t>
  </si>
  <si>
    <t>Incorporó una compactadora y un cargador ( explicar su uso ) , no ha incluido material para relleno. Verificar nuevamente el APU.</t>
  </si>
  <si>
    <t>409.A</t>
  </si>
  <si>
    <t>GEOTEXTIL NO TEJIDO CLASE 1, INCLUYE SUMINISTRO E INSTALACIÓN</t>
  </si>
  <si>
    <t>m2</t>
  </si>
  <si>
    <t>NO se realizó ninguna modificación.</t>
  </si>
  <si>
    <t>mejorar los rendimientos, de acuerdo a proyectos similares se encuentra sobre los 1200 m2/dia</t>
  </si>
  <si>
    <t>410.A</t>
  </si>
  <si>
    <t>CONFORMACIÓN DE DME/DMO</t>
  </si>
  <si>
    <t>Se retiró la cisterna e incluyó una 0.25 de excavadora</t>
  </si>
  <si>
    <t>412.A</t>
  </si>
  <si>
    <t>RELLENO COMPACTADO CON MATERIAL PARA AFIRMADO EN CORONA</t>
  </si>
  <si>
    <t xml:space="preserve">Se ajustó el rendimiento de 1050 a 350 m3/dia y se eliminó el tractor de acuerdo a los comentarios. </t>
  </si>
  <si>
    <t>413.A</t>
  </si>
  <si>
    <t>RELLENO CON MATERIAL PROPIO</t>
  </si>
  <si>
    <t xml:space="preserve">Ajustó el rendimiento de 1100 a 500 m3/dia  y se incluyó 1  rodillo y cisterna. </t>
  </si>
  <si>
    <t>la especificación tecnica indica material sin compactar, modificar el analisis y mejorar el rendimiento</t>
  </si>
  <si>
    <t>416.A</t>
  </si>
  <si>
    <t>PERFILADO Y COMPACTACIÓN PARA FUNDACIÓN DE DIQUE</t>
  </si>
  <si>
    <t xml:space="preserve">Se ajustó la incidencia del tractor a 0.5 y se incluyó 0.5 motoniveladora. </t>
  </si>
  <si>
    <t>TRANSPORTES DE MATERIAL</t>
  </si>
  <si>
    <t>501.A</t>
  </si>
  <si>
    <t>CARGUIO Y ACARREO DE MATERIAL PROPIO P/DIQUE D≤1km</t>
  </si>
  <si>
    <t xml:space="preserve"> m3-km</t>
  </si>
  <si>
    <t>Velocidades estimadas elavadas ( 30 -40 km/hr) para las condiciones del terreno. Revisar PU del volquete y cargador.</t>
  </si>
  <si>
    <t>501.B</t>
  </si>
  <si>
    <t>CARGUIO Y ACARREO DE MATERIAL DE PRESTAMO P/DIQUE D≤1km</t>
  </si>
  <si>
    <t>m3-km</t>
  </si>
  <si>
    <t>501.D</t>
  </si>
  <si>
    <t>CARGUÍO Y TRANSPORTE DE MATERIAL AFIRMADO ≤1KM</t>
  </si>
  <si>
    <t>502.A</t>
  </si>
  <si>
    <t>ACARREO DE MATERIAL PROPIO P/DIQUE D&gt;1Km</t>
  </si>
  <si>
    <t>La unidad de medida de la partida está dada por m3km, sin embargo según detalle, el APU está concebido para m3 ( corregir). Revisar precio de equipos.</t>
  </si>
  <si>
    <t>502.B</t>
  </si>
  <si>
    <t>ACARREO DE MATERIAL DE PRESTAMO P/DIQUE D&gt;1Km</t>
  </si>
  <si>
    <t>502.D</t>
  </si>
  <si>
    <t>TRANSPORTE DE MATERIAL AFIRMADO &gt;1KM</t>
  </si>
  <si>
    <t>503.B</t>
  </si>
  <si>
    <t>CARGUIO Y TRANSPORTE DE MATERIAL EXCEDENTE CON EQUIPO D≤ 1km</t>
  </si>
  <si>
    <t xml:space="preserve"> m3 -km</t>
  </si>
  <si>
    <t>504.B</t>
  </si>
  <si>
    <t>TRANSPORTE DE MATERIAL EXCEDENTE CON EQUIPO D&gt;1KM</t>
  </si>
  <si>
    <t>505.B</t>
  </si>
  <si>
    <t>CARGUIO Y TRANSPORTE DE ROCA SELECIONADA DE CANTERAS A SECHIN  ≤1km</t>
  </si>
  <si>
    <t>506.A</t>
  </si>
  <si>
    <t>TRANSPORTE DE ROCA SELECIONADA DE CANTERAS A SECHIN  &gt;1km</t>
  </si>
  <si>
    <t>COMPONENTES DE INTERFERENCIAS</t>
  </si>
  <si>
    <t>602.A</t>
  </si>
  <si>
    <t>REUBICACIÓN DE CANAL REVESTIDO</t>
  </si>
  <si>
    <t>m</t>
  </si>
  <si>
    <t>Revisar las cantidad unitarias del PU . El precio por ml es elevado.</t>
  </si>
  <si>
    <t>603.A</t>
  </si>
  <si>
    <t>REEMPLAZO DE BOCATOMA</t>
  </si>
  <si>
    <t xml:space="preserve">NO ha detallado el PU según los solicitado. </t>
  </si>
  <si>
    <t>607.A</t>
  </si>
  <si>
    <t>PASE TEMPORAL CON TMC</t>
  </si>
  <si>
    <t>Redujo las cantidades unitarias de los materiales</t>
  </si>
  <si>
    <t>609.A</t>
  </si>
  <si>
    <t>EMBOQUILLADO DE PIEDRA CON CONCRETO</t>
  </si>
  <si>
    <t>-</t>
  </si>
  <si>
    <t>TRABAJOS COMPLEMENTARIOS</t>
  </si>
  <si>
    <t>701.A</t>
  </si>
  <si>
    <t>REFUERZO DE PUENTE AIJA 1</t>
  </si>
  <si>
    <t>Revisar el PU. Estos trabajos pueden ser mas costosos.</t>
  </si>
  <si>
    <t>702.A</t>
  </si>
  <si>
    <t>REFUERZO DE PUENTE AIJA 2</t>
  </si>
  <si>
    <t>TRABAJOS DE CIERRE</t>
  </si>
  <si>
    <t>902.A</t>
  </si>
  <si>
    <t>PLAN DE MANEJO AMBIENTAL</t>
  </si>
  <si>
    <t>NO se tienen obervaciones al respecto.</t>
  </si>
  <si>
    <t>SUBTOTAL</t>
  </si>
  <si>
    <t>GASTOS GENERALES</t>
  </si>
  <si>
    <r>
      <rPr>
        <b/>
        <sz val="11"/>
        <color rgb="FF0000FF"/>
        <rFont val="Arial"/>
        <family val="2"/>
      </rPr>
      <t>Personal profesional Tecnico:</t>
    </r>
    <r>
      <rPr>
        <sz val="11"/>
        <color rgb="FF0000FF"/>
        <rFont val="Arial"/>
        <family val="2"/>
      </rPr>
      <t xml:space="preserve">
Actualizó la presencia del personal al 100% asimismo,  incluyó los cargos de Ing. Planeamiento, producción, RRHH, RRCC, logistica, personal de salud.
</t>
    </r>
    <r>
      <rPr>
        <b/>
        <sz val="11"/>
        <color rgb="FF0000FF"/>
        <rFont val="Arial"/>
        <family val="2"/>
      </rPr>
      <t xml:space="preserve">Personal Auxiliar:
</t>
    </r>
    <r>
      <rPr>
        <sz val="11"/>
        <color rgb="FF0000FF"/>
        <rFont val="Arial"/>
        <family val="2"/>
      </rPr>
      <t xml:space="preserve">Se ajustaron los sueldos del personal auxiliar de S/ 3k a S/ 2.5K
</t>
    </r>
    <r>
      <rPr>
        <b/>
        <sz val="11"/>
        <color rgb="FF0000FF"/>
        <rFont val="Arial"/>
        <family val="2"/>
      </rPr>
      <t xml:space="preserve">Hospedajae/servicioc/mobiliarioa
</t>
    </r>
    <r>
      <rPr>
        <sz val="11"/>
        <color rgb="FF0000FF"/>
        <rFont val="Arial"/>
        <family val="2"/>
      </rPr>
      <t xml:space="preserve">Se incrementó debido al aumento de personal staff.No incluye alimentación.  Revisar la cantidad de mobiliario para todo el personal. NO incluye pasajes de personal staff.
Revisar cantidad de computadoras y licencias.
</t>
    </r>
    <r>
      <rPr>
        <b/>
        <sz val="11"/>
        <color rgb="FF0000FF"/>
        <rFont val="Arial"/>
        <family val="2"/>
      </rPr>
      <t xml:space="preserve">Equipos de personal : </t>
    </r>
    <r>
      <rPr>
        <sz val="11"/>
        <color rgb="FF0000FF"/>
        <rFont val="Arial"/>
        <family val="2"/>
      </rPr>
      <t xml:space="preserve">no inlcuye equipos de soporte como camion baranda, lubricador, ambulancia.etc  Revisar monto.
Sustentar la cantidad de camionetas y combustible asociado.
</t>
    </r>
    <r>
      <rPr>
        <b/>
        <sz val="11"/>
        <color rgb="FF0000FF"/>
        <rFont val="Arial"/>
        <family val="2"/>
      </rPr>
      <t xml:space="preserve">Otros :
</t>
    </r>
    <r>
      <rPr>
        <sz val="11"/>
        <color rgb="FF0000FF"/>
        <rFont val="Arial"/>
        <family val="2"/>
      </rPr>
      <t xml:space="preserve">Revisar la cantidad de EPP ( debe estar acorde al histograma)
</t>
    </r>
    <r>
      <rPr>
        <b/>
        <sz val="11"/>
        <color rgb="FF0000FF"/>
        <rFont val="Arial"/>
        <family val="2"/>
      </rPr>
      <t xml:space="preserve">Slud Ocupacional:
</t>
    </r>
    <r>
      <rPr>
        <sz val="11"/>
        <color rgb="FF0000FF"/>
        <rFont val="Arial"/>
        <family val="2"/>
      </rPr>
      <t>Revisar la cantidad de examenes medicos para todo el pesonal  ( más las posible sincorporaciones por reemplazos).</t>
    </r>
  </si>
  <si>
    <t>UTILIDAD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</si>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</sst>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 Narrow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b/>
      <sz val="11"/>
      <color rgb="FFFFFFFF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Times New Roman"/>
      <family val="1"/>
    </font>
    <font>
      <b/>
      <sz val="11"/>
      <color rgb="FF0000FF"/>
      <name val="Arial"/>
      <family val="2"/>
    </font>
    <font>
      <sz val="11"/>
      <color theme="1"/>
      <name val="Arial"/>
      <family val="2"/>
    </font>
    <font>
      <sz val="11"/>
      <color rgb="FF0000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8CAAC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4" fillId="0" borderId="0">
      <alignment vertical="top"/>
    </xf>
    <xf numFmtId="43" fontId="10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Alignment="1">
      <alignment vertical="top" wrapText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left" vertical="top" wrapText="1" readingOrder="1"/>
    </xf>
    <xf numFmtId="0" fontId="3" fillId="0" borderId="0" xfId="0" applyFont="1" applyFill="1" applyAlignment="1">
      <alignment vertical="top" wrapText="1"/>
    </xf>
    <xf numFmtId="0" fontId="7" fillId="0" borderId="0" xfId="0" applyNumberFormat="1" applyFont="1" applyFill="1" applyBorder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3" fontId="9" fillId="3" borderId="1" xfId="2" applyFont="1" applyFill="1" applyBorder="1" applyAlignment="1">
      <alignment horizontal="center" vertical="center" wrapText="1"/>
    </xf>
    <xf numFmtId="43" fontId="9" fillId="3" borderId="3" xfId="2" applyFont="1" applyFill="1" applyBorder="1" applyAlignment="1">
      <alignment horizontal="center" vertical="center" wrapText="1"/>
    </xf>
    <xf numFmtId="43" fontId="9" fillId="3" borderId="4" xfId="2" applyFont="1" applyFill="1" applyBorder="1" applyAlignment="1">
      <alignment horizontal="center" vertical="center" wrapText="1"/>
    </xf>
    <xf numFmtId="0" fontId="1" fillId="3" borderId="4" xfId="2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43" fontId="9" fillId="3" borderId="7" xfId="2" applyFont="1" applyFill="1" applyBorder="1" applyAlignment="1">
      <alignment horizontal="center" vertical="center" wrapText="1"/>
    </xf>
    <xf numFmtId="43" fontId="9" fillId="3" borderId="8" xfId="2" applyFont="1" applyFill="1" applyBorder="1" applyAlignment="1">
      <alignment horizontal="center" vertical="center" wrapText="1"/>
    </xf>
    <xf numFmtId="43" fontId="9" fillId="3" borderId="9" xfId="2" applyFont="1" applyFill="1" applyBorder="1" applyAlignment="1">
      <alignment horizontal="center" vertical="center" wrapText="1"/>
    </xf>
    <xf numFmtId="0" fontId="1" fillId="3" borderId="10" xfId="2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43" fontId="9" fillId="3" borderId="12" xfId="2" applyFont="1" applyFill="1" applyBorder="1" applyAlignment="1">
      <alignment horizontal="center" vertical="center" wrapText="1"/>
    </xf>
    <xf numFmtId="43" fontId="9" fillId="3" borderId="13" xfId="2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right" vertical="top" wrapText="1"/>
    </xf>
    <xf numFmtId="0" fontId="11" fillId="4" borderId="15" xfId="0" applyFont="1" applyFill="1" applyBorder="1" applyAlignment="1">
      <alignment vertical="top" wrapText="1"/>
    </xf>
    <xf numFmtId="0" fontId="12" fillId="4" borderId="16" xfId="0" applyFont="1" applyFill="1" applyBorder="1" applyAlignment="1">
      <alignment vertical="top" wrapText="1"/>
    </xf>
    <xf numFmtId="0" fontId="3" fillId="5" borderId="17" xfId="0" applyFont="1" applyFill="1" applyBorder="1" applyAlignment="1">
      <alignment horizontal="left" vertical="top" wrapText="1"/>
    </xf>
    <xf numFmtId="0" fontId="3" fillId="5" borderId="18" xfId="0" applyFont="1" applyFill="1" applyBorder="1" applyAlignment="1">
      <alignment horizontal="left" vertical="top" wrapText="1"/>
    </xf>
    <xf numFmtId="4" fontId="13" fillId="5" borderId="19" xfId="0" applyNumberFormat="1" applyFont="1" applyFill="1" applyBorder="1" applyAlignment="1">
      <alignment horizontal="right" vertical="top" wrapText="1" shrinkToFit="1"/>
    </xf>
    <xf numFmtId="0" fontId="2" fillId="6" borderId="20" xfId="2" applyNumberFormat="1" applyFont="1" applyFill="1" applyBorder="1" applyAlignment="1">
      <alignment vertical="top" wrapText="1"/>
    </xf>
    <xf numFmtId="0" fontId="12" fillId="0" borderId="21" xfId="0" applyFont="1" applyBorder="1" applyAlignment="1">
      <alignment horizontal="right" vertical="top" wrapText="1"/>
    </xf>
    <xf numFmtId="0" fontId="12" fillId="0" borderId="22" xfId="0" applyFont="1" applyFill="1" applyBorder="1" applyAlignment="1">
      <alignment vertical="top" wrapText="1"/>
    </xf>
    <xf numFmtId="0" fontId="12" fillId="0" borderId="23" xfId="0" applyFont="1" applyBorder="1" applyAlignment="1">
      <alignment horizontal="center" vertical="top" wrapText="1"/>
    </xf>
    <xf numFmtId="43" fontId="12" fillId="0" borderId="24" xfId="2" applyFont="1" applyBorder="1" applyAlignment="1">
      <alignment vertical="top" wrapText="1"/>
    </xf>
    <xf numFmtId="43" fontId="12" fillId="0" borderId="25" xfId="2" applyFont="1" applyBorder="1" applyAlignment="1">
      <alignment vertical="top" wrapText="1"/>
    </xf>
    <xf numFmtId="43" fontId="12" fillId="0" borderId="19" xfId="2" applyFont="1" applyFill="1" applyBorder="1" applyAlignment="1">
      <alignment vertical="top" wrapText="1"/>
    </xf>
    <xf numFmtId="0" fontId="14" fillId="0" borderId="26" xfId="2" applyNumberFormat="1" applyFont="1" applyFill="1" applyBorder="1" applyAlignment="1">
      <alignment vertical="top" wrapText="1"/>
    </xf>
    <xf numFmtId="0" fontId="11" fillId="4" borderId="21" xfId="0" applyFont="1" applyFill="1" applyBorder="1" applyAlignment="1">
      <alignment horizontal="right" vertical="top" wrapText="1"/>
    </xf>
    <xf numFmtId="0" fontId="11" fillId="4" borderId="22" xfId="0" applyFont="1" applyFill="1" applyBorder="1" applyAlignment="1">
      <alignment vertical="top" wrapText="1"/>
    </xf>
    <xf numFmtId="0" fontId="11" fillId="4" borderId="23" xfId="0" applyFont="1" applyFill="1" applyBorder="1" applyAlignment="1">
      <alignment horizontal="center" vertical="top" wrapText="1"/>
    </xf>
    <xf numFmtId="0" fontId="3" fillId="5" borderId="24" xfId="0" applyFont="1" applyFill="1" applyBorder="1" applyAlignment="1">
      <alignment horizontal="left" vertical="top" wrapText="1"/>
    </xf>
    <xf numFmtId="0" fontId="3" fillId="5" borderId="25" xfId="0" applyFont="1" applyFill="1" applyBorder="1" applyAlignment="1">
      <alignment horizontal="left" vertical="top" wrapText="1"/>
    </xf>
    <xf numFmtId="0" fontId="14" fillId="6" borderId="26" xfId="2" applyNumberFormat="1" applyFont="1" applyFill="1" applyBorder="1" applyAlignment="1">
      <alignment vertical="top" wrapText="1"/>
    </xf>
    <xf numFmtId="0" fontId="12" fillId="0" borderId="21" xfId="0" applyFont="1" applyFill="1" applyBorder="1" applyAlignment="1">
      <alignment horizontal="right" vertical="top" wrapText="1"/>
    </xf>
    <xf numFmtId="0" fontId="12" fillId="0" borderId="23" xfId="0" applyFont="1" applyFill="1" applyBorder="1" applyAlignment="1">
      <alignment horizontal="center" vertical="top" wrapText="1"/>
    </xf>
    <xf numFmtId="43" fontId="12" fillId="0" borderId="24" xfId="2" applyFont="1" applyFill="1" applyBorder="1" applyAlignment="1">
      <alignment vertical="top" wrapText="1"/>
    </xf>
    <xf numFmtId="43" fontId="12" fillId="0" borderId="25" xfId="2" applyFont="1" applyFill="1" applyBorder="1" applyAlignment="1">
      <alignment vertical="top" wrapText="1"/>
    </xf>
    <xf numFmtId="0" fontId="14" fillId="0" borderId="26" xfId="2" quotePrefix="1" applyNumberFormat="1" applyFont="1" applyFill="1" applyBorder="1" applyAlignment="1">
      <alignment vertical="top" wrapText="1"/>
    </xf>
    <xf numFmtId="0" fontId="12" fillId="4" borderId="23" xfId="0" applyFont="1" applyFill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11" fillId="4" borderId="23" xfId="0" applyFont="1" applyFill="1" applyBorder="1" applyAlignment="1">
      <alignment vertical="top" wrapText="1"/>
    </xf>
    <xf numFmtId="0" fontId="8" fillId="5" borderId="24" xfId="0" applyFont="1" applyFill="1" applyBorder="1" applyAlignment="1">
      <alignment horizontal="left" vertical="top" wrapText="1"/>
    </xf>
    <xf numFmtId="0" fontId="8" fillId="5" borderId="25" xfId="0" applyFont="1" applyFill="1" applyBorder="1" applyAlignment="1">
      <alignment horizontal="left" vertical="top" wrapText="1"/>
    </xf>
    <xf numFmtId="0" fontId="15" fillId="6" borderId="26" xfId="2" applyNumberFormat="1" applyFont="1" applyFill="1" applyBorder="1" applyAlignment="1">
      <alignment vertical="top" wrapText="1"/>
    </xf>
    <xf numFmtId="0" fontId="12" fillId="0" borderId="22" xfId="0" applyFont="1" applyFill="1" applyBorder="1" applyAlignment="1">
      <alignment horizontal="left" vertical="top" wrapText="1"/>
    </xf>
    <xf numFmtId="0" fontId="12" fillId="0" borderId="22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6" fillId="7" borderId="27" xfId="0" applyFont="1" applyFill="1" applyBorder="1" applyAlignment="1">
      <alignment vertical="top" wrapText="1"/>
    </xf>
    <xf numFmtId="0" fontId="16" fillId="7" borderId="28" xfId="0" applyFont="1" applyFill="1" applyBorder="1" applyAlignment="1">
      <alignment vertical="top" wrapText="1"/>
    </xf>
    <xf numFmtId="0" fontId="17" fillId="7" borderId="29" xfId="0" applyFont="1" applyFill="1" applyBorder="1" applyAlignment="1">
      <alignment vertical="top" wrapText="1"/>
    </xf>
    <xf numFmtId="0" fontId="3" fillId="6" borderId="30" xfId="0" applyFont="1" applyFill="1" applyBorder="1" applyAlignment="1">
      <alignment vertical="top" wrapText="1"/>
    </xf>
    <xf numFmtId="0" fontId="3" fillId="6" borderId="31" xfId="0" applyFont="1" applyFill="1" applyBorder="1" applyAlignment="1">
      <alignment vertical="top" wrapText="1"/>
    </xf>
    <xf numFmtId="4" fontId="13" fillId="5" borderId="32" xfId="0" applyNumberFormat="1" applyFont="1" applyFill="1" applyBorder="1" applyAlignment="1">
      <alignment horizontal="right" vertical="top" wrapText="1" shrinkToFit="1"/>
    </xf>
    <xf numFmtId="0" fontId="18" fillId="6" borderId="10" xfId="0" applyNumberFormat="1" applyFont="1" applyFill="1" applyBorder="1" applyAlignment="1">
      <alignment vertical="top" wrapText="1"/>
    </xf>
    <xf numFmtId="0" fontId="19" fillId="0" borderId="33" xfId="0" applyFont="1" applyBorder="1" applyAlignment="1">
      <alignment vertical="top" wrapText="1"/>
    </xf>
    <xf numFmtId="0" fontId="16" fillId="0" borderId="30" xfId="0" applyFont="1" applyBorder="1" applyAlignment="1">
      <alignment vertical="top" wrapText="1"/>
    </xf>
    <xf numFmtId="0" fontId="19" fillId="0" borderId="34" xfId="0" applyFont="1" applyBorder="1" applyAlignment="1">
      <alignment horizontal="center" vertical="top" wrapText="1"/>
    </xf>
    <xf numFmtId="0" fontId="3" fillId="0" borderId="35" xfId="0" applyFont="1" applyBorder="1" applyAlignment="1">
      <alignment vertical="top" wrapText="1"/>
    </xf>
    <xf numFmtId="0" fontId="3" fillId="0" borderId="36" xfId="0" applyFont="1" applyBorder="1" applyAlignment="1">
      <alignment vertical="top" wrapText="1"/>
    </xf>
    <xf numFmtId="4" fontId="13" fillId="0" borderId="32" xfId="0" applyNumberFormat="1" applyFont="1" applyFill="1" applyBorder="1" applyAlignment="1">
      <alignment horizontal="right" vertical="top" wrapText="1" shrinkToFit="1"/>
    </xf>
    <xf numFmtId="0" fontId="20" fillId="0" borderId="10" xfId="0" applyNumberFormat="1" applyFont="1" applyBorder="1" applyAlignment="1">
      <alignment horizontal="left" vertical="top" wrapText="1"/>
    </xf>
    <xf numFmtId="9" fontId="3" fillId="0" borderId="35" xfId="0" applyNumberFormat="1" applyFont="1" applyBorder="1" applyAlignment="1">
      <alignment vertical="top" wrapText="1"/>
    </xf>
    <xf numFmtId="9" fontId="3" fillId="0" borderId="36" xfId="0" applyNumberFormat="1" applyFont="1" applyBorder="1" applyAlignment="1">
      <alignment vertical="top" wrapText="1"/>
    </xf>
    <xf numFmtId="4" fontId="16" fillId="0" borderId="32" xfId="0" applyNumberFormat="1" applyFont="1" applyBorder="1" applyAlignment="1">
      <alignment horizontal="right" vertical="top" wrapText="1"/>
    </xf>
    <xf numFmtId="0" fontId="18" fillId="0" borderId="10" xfId="0" applyNumberFormat="1" applyFont="1" applyBorder="1" applyAlignment="1">
      <alignment horizontal="right" vertical="top" wrapText="1"/>
    </xf>
    <xf numFmtId="0" fontId="16" fillId="7" borderId="37" xfId="0" applyFont="1" applyFill="1" applyBorder="1" applyAlignment="1">
      <alignment vertical="top" wrapText="1"/>
    </xf>
    <xf numFmtId="0" fontId="16" fillId="7" borderId="38" xfId="0" applyFont="1" applyFill="1" applyBorder="1" applyAlignment="1">
      <alignment vertical="top" wrapText="1"/>
    </xf>
    <xf numFmtId="0" fontId="17" fillId="7" borderId="39" xfId="0" applyFont="1" applyFill="1" applyBorder="1" applyAlignment="1">
      <alignment vertical="top" wrapText="1"/>
    </xf>
    <xf numFmtId="0" fontId="3" fillId="6" borderId="40" xfId="0" applyFont="1" applyFill="1" applyBorder="1" applyAlignment="1">
      <alignment vertical="top" wrapText="1"/>
    </xf>
    <xf numFmtId="0" fontId="3" fillId="6" borderId="41" xfId="0" applyFont="1" applyFill="1" applyBorder="1" applyAlignment="1">
      <alignment vertical="top" wrapText="1"/>
    </xf>
    <xf numFmtId="4" fontId="13" fillId="5" borderId="42" xfId="0" applyNumberFormat="1" applyFont="1" applyFill="1" applyBorder="1" applyAlignment="1">
      <alignment horizontal="right" vertical="top" wrapText="1" shrinkToFit="1"/>
    </xf>
    <xf numFmtId="0" fontId="18" fillId="6" borderId="11" xfId="0" applyNumberFormat="1" applyFont="1" applyFill="1" applyBorder="1" applyAlignment="1">
      <alignment vertical="top" wrapText="1"/>
    </xf>
  </cellXfs>
  <cellStyles count="3">
    <cellStyle name="Millares 16 3" xfId="2" xr:uid="{39F3FFED-B84A-4128-9533-FDE953FEDEDB}"/>
    <cellStyle name="Normal" xfId="0" builtinId="0"/>
    <cellStyle name="Normal 158 2" xfId="1" xr:uid="{1B4309BE-A1B7-4A2D-BD68-FB1CE203E6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763418</xdr:colOff>
      <xdr:row>1</xdr:row>
      <xdr:rowOff>33583</xdr:rowOff>
    </xdr:to>
    <xdr:pic>
      <xdr:nvPicPr>
        <xdr:cNvPr id="4" name="Imagen 3" descr="cid:image004.jpg@01D7823F.95D2A700">
          <a:extLst>
            <a:ext uri="{FF2B5EF4-FFF2-40B4-BE49-F238E27FC236}">
              <a16:creationId xmlns:a16="http://schemas.microsoft.com/office/drawing/2014/main" id="{C47B8EC8-DE6E-4B63-8AF4-624B3B77FE6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763418" cy="414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600751</xdr:colOff>
      <xdr:row>0</xdr:row>
      <xdr:rowOff>91350</xdr:rowOff>
    </xdr:from>
    <xdr:to>
      <xdr:col>4</xdr:col>
      <xdr:colOff>860591</xdr:colOff>
      <xdr:row>1</xdr:row>
      <xdr:rowOff>82545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8C4401B-301E-411B-B4EA-B9886E1E8C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6039526" y="91350"/>
          <a:ext cx="917065" cy="372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D6030-7B0A-4B09-AA94-B6EB0075E5A2}">
  <dimension ref="A1:I64"/>
  <sheetViews>
    <sheetView tabSelected="1" zoomScale="85" zoomScaleNormal="85" workbookViewId="0">
      <selection activeCell="C3" sqref="C3"/>
    </sheetView>
  </sheetViews>
  <sheetFormatPr baseColWidth="10" defaultRowHeight="15" x14ac:dyDescent="0.25"/>
  <cols>
    <col min="1" max="1" width="5.140625" customWidth="1"/>
    <col min="2" max="2" width="13.7109375" customWidth="1"/>
    <col min="3" max="3" width="62.7109375" customWidth="1"/>
    <col min="4" max="4" width="9.85546875" customWidth="1"/>
    <col min="5" max="5" width="16.7109375" customWidth="1"/>
    <col min="6" max="7" width="19.85546875" customWidth="1"/>
    <col min="8" max="9" width="70.5703125" customWidth="1"/>
  </cols>
  <sheetData>
    <row r="1" spans="1:9" ht="30" x14ac:dyDescent="0.25">
      <c r="A1" s="1"/>
      <c r="B1" s="1"/>
      <c r="C1" s="2" t="s">
        <v>0</v>
      </c>
      <c r="D1" s="3"/>
      <c r="E1" s="4"/>
      <c r="F1" s="1"/>
      <c r="G1" s="1"/>
      <c r="H1" s="5"/>
      <c r="I1" s="5"/>
    </row>
    <row r="2" spans="1:9" ht="30" x14ac:dyDescent="0.25">
      <c r="A2" s="1"/>
      <c r="B2" s="1"/>
      <c r="C2" s="2" t="s">
        <v>1</v>
      </c>
      <c r="D2" s="3"/>
      <c r="E2" s="4"/>
      <c r="F2" s="1"/>
      <c r="G2" s="1"/>
      <c r="H2" s="5"/>
      <c r="I2" s="5"/>
    </row>
    <row r="3" spans="1:9" x14ac:dyDescent="0.25">
      <c r="A3" s="1"/>
      <c r="B3" s="1"/>
      <c r="C3" s="6"/>
      <c r="D3" s="7"/>
      <c r="E3" s="4"/>
      <c r="F3" s="1"/>
      <c r="G3" s="1"/>
      <c r="H3" s="5"/>
      <c r="I3" s="5"/>
    </row>
    <row r="4" spans="1:9" ht="15.75" thickBot="1" x14ac:dyDescent="0.3">
      <c r="A4" s="1"/>
      <c r="B4" s="1"/>
      <c r="C4" s="1"/>
      <c r="D4" s="7"/>
      <c r="E4" s="4"/>
      <c r="F4" s="1"/>
      <c r="G4" s="1"/>
      <c r="H4" s="5"/>
      <c r="I4" s="5"/>
    </row>
    <row r="5" spans="1:9" x14ac:dyDescent="0.25">
      <c r="A5" s="8"/>
      <c r="B5" s="9" t="s">
        <v>2</v>
      </c>
      <c r="C5" s="9" t="s">
        <v>3</v>
      </c>
      <c r="D5" s="10" t="s">
        <v>4</v>
      </c>
      <c r="E5" s="11" t="s">
        <v>5</v>
      </c>
      <c r="F5" s="12"/>
      <c r="G5" s="13"/>
      <c r="H5" s="14" t="s">
        <v>6</v>
      </c>
      <c r="I5" s="14" t="s">
        <v>7</v>
      </c>
    </row>
    <row r="6" spans="1:9" ht="15.75" thickBot="1" x14ac:dyDescent="0.3">
      <c r="A6" s="8"/>
      <c r="B6" s="15"/>
      <c r="C6" s="15"/>
      <c r="D6" s="16"/>
      <c r="E6" s="17" t="s">
        <v>8</v>
      </c>
      <c r="F6" s="18"/>
      <c r="G6" s="19"/>
      <c r="H6" s="20"/>
      <c r="I6" s="20"/>
    </row>
    <row r="7" spans="1:9" ht="30.75" thickBot="1" x14ac:dyDescent="0.3">
      <c r="A7" s="8"/>
      <c r="B7" s="21"/>
      <c r="C7" s="21"/>
      <c r="D7" s="22"/>
      <c r="E7" s="23" t="s">
        <v>9</v>
      </c>
      <c r="F7" s="23" t="s">
        <v>10</v>
      </c>
      <c r="G7" s="24" t="s">
        <v>11</v>
      </c>
      <c r="H7" s="25"/>
      <c r="I7" s="25"/>
    </row>
    <row r="8" spans="1:9" x14ac:dyDescent="0.25">
      <c r="A8" s="1"/>
      <c r="B8" s="26">
        <v>100</v>
      </c>
      <c r="C8" s="27" t="s">
        <v>12</v>
      </c>
      <c r="D8" s="28"/>
      <c r="E8" s="29"/>
      <c r="F8" s="30"/>
      <c r="G8" s="31">
        <f>SUM(G9:G10)</f>
        <v>86078.1</v>
      </c>
      <c r="H8" s="32"/>
      <c r="I8" s="32"/>
    </row>
    <row r="9" spans="1:9" x14ac:dyDescent="0.25">
      <c r="A9" s="1"/>
      <c r="B9" s="33" t="s">
        <v>13</v>
      </c>
      <c r="C9" s="34" t="s">
        <v>14</v>
      </c>
      <c r="D9" s="35" t="s">
        <v>15</v>
      </c>
      <c r="E9" s="36">
        <v>1</v>
      </c>
      <c r="F9" s="37">
        <v>1278.0999999999999</v>
      </c>
      <c r="G9" s="38">
        <f>+ROUND(E9*F9,2)</f>
        <v>1278.0999999999999</v>
      </c>
      <c r="H9" s="39" t="s">
        <v>16</v>
      </c>
      <c r="I9" s="39"/>
    </row>
    <row r="10" spans="1:9" x14ac:dyDescent="0.25">
      <c r="A10" s="1"/>
      <c r="B10" s="33" t="s">
        <v>17</v>
      </c>
      <c r="C10" s="34" t="s">
        <v>18</v>
      </c>
      <c r="D10" s="35" t="s">
        <v>19</v>
      </c>
      <c r="E10" s="36">
        <v>1</v>
      </c>
      <c r="F10" s="37">
        <v>84800</v>
      </c>
      <c r="G10" s="38">
        <f>+ROUND(E10*F10,2)</f>
        <v>84800</v>
      </c>
      <c r="H10" s="39" t="s">
        <v>20</v>
      </c>
      <c r="I10" s="39"/>
    </row>
    <row r="11" spans="1:9" x14ac:dyDescent="0.25">
      <c r="A11" s="1"/>
      <c r="B11" s="40">
        <v>200</v>
      </c>
      <c r="C11" s="41" t="s">
        <v>21</v>
      </c>
      <c r="D11" s="42"/>
      <c r="E11" s="43"/>
      <c r="F11" s="44"/>
      <c r="G11" s="31">
        <f>SUM(G12:G17)</f>
        <v>362112.82999999996</v>
      </c>
      <c r="H11" s="45"/>
      <c r="I11" s="45"/>
    </row>
    <row r="12" spans="1:9" ht="45" x14ac:dyDescent="0.25">
      <c r="A12" s="1"/>
      <c r="B12" s="46" t="s">
        <v>22</v>
      </c>
      <c r="C12" s="34" t="s">
        <v>23</v>
      </c>
      <c r="D12" s="47" t="s">
        <v>19</v>
      </c>
      <c r="E12" s="48">
        <v>1</v>
      </c>
      <c r="F12" s="49">
        <v>80000</v>
      </c>
      <c r="G12" s="38">
        <f>+ROUND(E12*F12,2)</f>
        <v>80000</v>
      </c>
      <c r="H12" s="50" t="s">
        <v>24</v>
      </c>
      <c r="I12" s="50"/>
    </row>
    <row r="13" spans="1:9" x14ac:dyDescent="0.25">
      <c r="A13" s="1"/>
      <c r="B13" s="46" t="s">
        <v>25</v>
      </c>
      <c r="C13" s="34" t="s">
        <v>26</v>
      </c>
      <c r="D13" s="47" t="s">
        <v>27</v>
      </c>
      <c r="E13" s="48">
        <v>1.56</v>
      </c>
      <c r="F13" s="49">
        <v>2693.62</v>
      </c>
      <c r="G13" s="38">
        <f t="shared" ref="G13:G17" si="0">+ROUND(E13*F13,2)</f>
        <v>4202.05</v>
      </c>
      <c r="H13" s="39" t="s">
        <v>28</v>
      </c>
      <c r="I13" s="39"/>
    </row>
    <row r="14" spans="1:9" x14ac:dyDescent="0.25">
      <c r="A14" s="1"/>
      <c r="B14" s="46" t="s">
        <v>29</v>
      </c>
      <c r="C14" s="34" t="s">
        <v>30</v>
      </c>
      <c r="D14" s="47" t="s">
        <v>31</v>
      </c>
      <c r="E14" s="48">
        <v>5</v>
      </c>
      <c r="F14" s="49">
        <v>15937.5</v>
      </c>
      <c r="G14" s="38">
        <f t="shared" si="0"/>
        <v>79687.5</v>
      </c>
      <c r="H14" s="39" t="s">
        <v>32</v>
      </c>
      <c r="I14" s="39"/>
    </row>
    <row r="15" spans="1:9" x14ac:dyDescent="0.25">
      <c r="A15" s="1"/>
      <c r="B15" s="46" t="s">
        <v>33</v>
      </c>
      <c r="C15" s="34" t="s">
        <v>34</v>
      </c>
      <c r="D15" s="47" t="s">
        <v>27</v>
      </c>
      <c r="E15" s="48">
        <v>2.0299999999999998</v>
      </c>
      <c r="F15" s="49">
        <v>25154.53</v>
      </c>
      <c r="G15" s="38">
        <f t="shared" si="0"/>
        <v>51063.7</v>
      </c>
      <c r="H15" s="39" t="s">
        <v>35</v>
      </c>
      <c r="I15" s="39"/>
    </row>
    <row r="16" spans="1:9" ht="45" x14ac:dyDescent="0.25">
      <c r="A16" s="1"/>
      <c r="B16" s="46" t="s">
        <v>36</v>
      </c>
      <c r="C16" s="34" t="s">
        <v>37</v>
      </c>
      <c r="D16" s="47" t="s">
        <v>38</v>
      </c>
      <c r="E16" s="48">
        <v>468</v>
      </c>
      <c r="F16" s="49">
        <v>4.51</v>
      </c>
      <c r="G16" s="38">
        <f t="shared" si="0"/>
        <v>2110.6799999999998</v>
      </c>
      <c r="H16" s="39" t="s">
        <v>39</v>
      </c>
      <c r="I16" s="39"/>
    </row>
    <row r="17" spans="1:9" ht="30" x14ac:dyDescent="0.25">
      <c r="A17" s="1"/>
      <c r="B17" s="46" t="s">
        <v>40</v>
      </c>
      <c r="C17" s="34" t="s">
        <v>41</v>
      </c>
      <c r="D17" s="47" t="s">
        <v>31</v>
      </c>
      <c r="E17" s="48">
        <v>5</v>
      </c>
      <c r="F17" s="49">
        <v>29009.78</v>
      </c>
      <c r="G17" s="38">
        <f t="shared" si="0"/>
        <v>145048.9</v>
      </c>
      <c r="H17" s="39" t="s">
        <v>42</v>
      </c>
      <c r="I17" s="39"/>
    </row>
    <row r="18" spans="1:9" x14ac:dyDescent="0.25">
      <c r="A18" s="1"/>
      <c r="B18" s="40">
        <v>300</v>
      </c>
      <c r="C18" s="41" t="s">
        <v>43</v>
      </c>
      <c r="D18" s="51"/>
      <c r="E18" s="43"/>
      <c r="F18" s="44"/>
      <c r="G18" s="31">
        <f>SUM(G19:G21)</f>
        <v>267889.44999999995</v>
      </c>
      <c r="H18" s="45"/>
      <c r="I18" s="45"/>
    </row>
    <row r="19" spans="1:9" ht="30" x14ac:dyDescent="0.25">
      <c r="A19" s="1"/>
      <c r="B19" s="46" t="s">
        <v>44</v>
      </c>
      <c r="C19" s="34" t="s">
        <v>45</v>
      </c>
      <c r="D19" s="47" t="s">
        <v>38</v>
      </c>
      <c r="E19" s="48">
        <v>2767.65</v>
      </c>
      <c r="F19" s="49">
        <v>13.32</v>
      </c>
      <c r="G19" s="38">
        <f>+ROUND(E19*F19,2)</f>
        <v>36865.1</v>
      </c>
      <c r="H19" s="39" t="s">
        <v>46</v>
      </c>
      <c r="I19" s="39"/>
    </row>
    <row r="20" spans="1:9" ht="30" x14ac:dyDescent="0.25">
      <c r="A20" s="1"/>
      <c r="B20" s="46" t="s">
        <v>47</v>
      </c>
      <c r="C20" s="34" t="s">
        <v>48</v>
      </c>
      <c r="D20" s="47" t="s">
        <v>38</v>
      </c>
      <c r="E20" s="48">
        <v>1379.71</v>
      </c>
      <c r="F20" s="49">
        <v>13.32</v>
      </c>
      <c r="G20" s="38">
        <f>+ROUND(E20*F20,2)</f>
        <v>18377.740000000002</v>
      </c>
      <c r="H20" s="39" t="s">
        <v>49</v>
      </c>
      <c r="I20" s="39"/>
    </row>
    <row r="21" spans="1:9" x14ac:dyDescent="0.25">
      <c r="A21" s="1"/>
      <c r="B21" s="46" t="s">
        <v>50</v>
      </c>
      <c r="C21" s="34" t="s">
        <v>51</v>
      </c>
      <c r="D21" s="47" t="s">
        <v>38</v>
      </c>
      <c r="E21" s="48">
        <v>27943.05</v>
      </c>
      <c r="F21" s="49">
        <v>7.61</v>
      </c>
      <c r="G21" s="38">
        <f>+ROUND(E21*F21,2)</f>
        <v>212646.61</v>
      </c>
      <c r="H21" s="39" t="s">
        <v>52</v>
      </c>
      <c r="I21" s="39"/>
    </row>
    <row r="22" spans="1:9" x14ac:dyDescent="0.25">
      <c r="A22" s="52"/>
      <c r="B22" s="40">
        <v>400</v>
      </c>
      <c r="C22" s="41" t="s">
        <v>53</v>
      </c>
      <c r="D22" s="53"/>
      <c r="E22" s="54"/>
      <c r="F22" s="55"/>
      <c r="G22" s="31">
        <f>SUM(G23:G39)</f>
        <v>1719089.6500000001</v>
      </c>
      <c r="H22" s="56"/>
      <c r="I22" s="56"/>
    </row>
    <row r="23" spans="1:9" x14ac:dyDescent="0.25">
      <c r="A23" s="1"/>
      <c r="B23" s="40" t="s">
        <v>54</v>
      </c>
      <c r="C23" s="41" t="s">
        <v>55</v>
      </c>
      <c r="D23" s="51"/>
      <c r="E23" s="43"/>
      <c r="F23" s="44"/>
      <c r="G23" s="31"/>
      <c r="H23" s="45"/>
      <c r="I23" s="45"/>
    </row>
    <row r="24" spans="1:9" x14ac:dyDescent="0.25">
      <c r="A24" s="1"/>
      <c r="B24" s="33" t="s">
        <v>56</v>
      </c>
      <c r="C24" s="57" t="s">
        <v>57</v>
      </c>
      <c r="D24" s="35" t="s">
        <v>58</v>
      </c>
      <c r="E24" s="48">
        <v>1.38</v>
      </c>
      <c r="F24" s="49">
        <v>9806.94</v>
      </c>
      <c r="G24" s="38">
        <f>+ROUND(E24*F24,2)</f>
        <v>13533.58</v>
      </c>
      <c r="H24" s="39" t="s">
        <v>59</v>
      </c>
      <c r="I24" s="39"/>
    </row>
    <row r="25" spans="1:9" x14ac:dyDescent="0.25">
      <c r="A25" s="1"/>
      <c r="B25" s="46" t="s">
        <v>60</v>
      </c>
      <c r="C25" s="34" t="s">
        <v>61</v>
      </c>
      <c r="D25" s="47" t="s">
        <v>62</v>
      </c>
      <c r="E25" s="48">
        <v>19118.16</v>
      </c>
      <c r="F25" s="49">
        <v>6.19</v>
      </c>
      <c r="G25" s="38">
        <f>+ROUND(E25*F25,2)</f>
        <v>118341.41</v>
      </c>
      <c r="H25" s="39" t="s">
        <v>63</v>
      </c>
      <c r="I25" s="39"/>
    </row>
    <row r="26" spans="1:9" ht="30" x14ac:dyDescent="0.25">
      <c r="A26" s="1"/>
      <c r="B26" s="46" t="s">
        <v>64</v>
      </c>
      <c r="C26" s="34" t="s">
        <v>65</v>
      </c>
      <c r="D26" s="47" t="s">
        <v>62</v>
      </c>
      <c r="E26" s="48">
        <v>1439</v>
      </c>
      <c r="F26" s="49">
        <v>21.23</v>
      </c>
      <c r="G26" s="38">
        <f t="shared" ref="G26:G39" si="1">+ROUND(E26*F26,2)</f>
        <v>30549.97</v>
      </c>
      <c r="H26" s="39" t="s">
        <v>66</v>
      </c>
      <c r="I26" s="39" t="s">
        <v>67</v>
      </c>
    </row>
    <row r="27" spans="1:9" x14ac:dyDescent="0.25">
      <c r="A27" s="1"/>
      <c r="B27" s="46" t="s">
        <v>68</v>
      </c>
      <c r="C27" s="34" t="s">
        <v>69</v>
      </c>
      <c r="D27" s="47" t="s">
        <v>62</v>
      </c>
      <c r="E27" s="48">
        <v>21546.62</v>
      </c>
      <c r="F27" s="49">
        <v>6.64</v>
      </c>
      <c r="G27" s="38">
        <f t="shared" si="1"/>
        <v>143069.56</v>
      </c>
      <c r="H27" s="39" t="s">
        <v>70</v>
      </c>
      <c r="I27" s="39"/>
    </row>
    <row r="28" spans="1:9" x14ac:dyDescent="0.25">
      <c r="A28" s="1"/>
      <c r="B28" s="46" t="s">
        <v>71</v>
      </c>
      <c r="C28" s="34" t="s">
        <v>72</v>
      </c>
      <c r="D28" s="47" t="s">
        <v>62</v>
      </c>
      <c r="E28" s="48">
        <v>200</v>
      </c>
      <c r="F28" s="49">
        <v>31.85</v>
      </c>
      <c r="G28" s="38">
        <f t="shared" si="1"/>
        <v>6370</v>
      </c>
      <c r="H28" s="39" t="s">
        <v>73</v>
      </c>
      <c r="I28" s="39"/>
    </row>
    <row r="29" spans="1:9" ht="30" x14ac:dyDescent="0.25">
      <c r="A29" s="1"/>
      <c r="B29" s="46" t="s">
        <v>74</v>
      </c>
      <c r="C29" s="34" t="s">
        <v>75</v>
      </c>
      <c r="D29" s="47" t="s">
        <v>62</v>
      </c>
      <c r="E29" s="48">
        <v>27943.05</v>
      </c>
      <c r="F29" s="49">
        <v>7.23</v>
      </c>
      <c r="G29" s="38">
        <f t="shared" si="1"/>
        <v>202028.25</v>
      </c>
      <c r="H29" s="39" t="s">
        <v>76</v>
      </c>
      <c r="I29" s="39"/>
    </row>
    <row r="30" spans="1:9" x14ac:dyDescent="0.25">
      <c r="A30" s="1"/>
      <c r="B30" s="46" t="s">
        <v>77</v>
      </c>
      <c r="C30" s="34" t="s">
        <v>78</v>
      </c>
      <c r="D30" s="47" t="s">
        <v>38</v>
      </c>
      <c r="E30" s="48">
        <v>17472.189999999999</v>
      </c>
      <c r="F30" s="49">
        <v>16.09</v>
      </c>
      <c r="G30" s="38">
        <f t="shared" si="1"/>
        <v>281127.53999999998</v>
      </c>
      <c r="H30" s="39" t="s">
        <v>79</v>
      </c>
      <c r="I30" s="39"/>
    </row>
    <row r="31" spans="1:9" x14ac:dyDescent="0.25">
      <c r="A31" s="1"/>
      <c r="B31" s="46" t="s">
        <v>80</v>
      </c>
      <c r="C31" s="34" t="s">
        <v>81</v>
      </c>
      <c r="D31" s="47" t="s">
        <v>38</v>
      </c>
      <c r="E31" s="48">
        <v>12842.64</v>
      </c>
      <c r="F31" s="49">
        <v>16.89</v>
      </c>
      <c r="G31" s="38">
        <f t="shared" si="1"/>
        <v>216912.19</v>
      </c>
      <c r="H31" s="39" t="s">
        <v>82</v>
      </c>
      <c r="I31" s="39"/>
    </row>
    <row r="32" spans="1:9" x14ac:dyDescent="0.25">
      <c r="A32" s="1"/>
      <c r="B32" s="46" t="s">
        <v>83</v>
      </c>
      <c r="C32" s="34" t="s">
        <v>84</v>
      </c>
      <c r="D32" s="47" t="s">
        <v>38</v>
      </c>
      <c r="E32" s="48">
        <v>13698.21</v>
      </c>
      <c r="F32" s="49">
        <v>5.27</v>
      </c>
      <c r="G32" s="38">
        <f t="shared" si="1"/>
        <v>72189.570000000007</v>
      </c>
      <c r="H32" s="39" t="s">
        <v>85</v>
      </c>
      <c r="I32" s="39"/>
    </row>
    <row r="33" spans="1:9" x14ac:dyDescent="0.25">
      <c r="A33" s="1"/>
      <c r="B33" s="46" t="s">
        <v>86</v>
      </c>
      <c r="C33" s="34" t="s">
        <v>87</v>
      </c>
      <c r="D33" s="47" t="s">
        <v>88</v>
      </c>
      <c r="E33" s="48">
        <v>6731.81</v>
      </c>
      <c r="F33" s="49">
        <v>1.6</v>
      </c>
      <c r="G33" s="38">
        <f t="shared" si="1"/>
        <v>10770.9</v>
      </c>
      <c r="H33" s="39" t="s">
        <v>89</v>
      </c>
      <c r="I33" s="39"/>
    </row>
    <row r="34" spans="1:9" ht="30" x14ac:dyDescent="0.25">
      <c r="A34" s="1"/>
      <c r="B34" s="46" t="s">
        <v>90</v>
      </c>
      <c r="C34" s="34" t="s">
        <v>91</v>
      </c>
      <c r="D34" s="47" t="s">
        <v>38</v>
      </c>
      <c r="E34" s="48">
        <v>2212.14</v>
      </c>
      <c r="F34" s="49">
        <v>5.34</v>
      </c>
      <c r="G34" s="38">
        <f t="shared" si="1"/>
        <v>11812.83</v>
      </c>
      <c r="H34" s="39" t="s">
        <v>92</v>
      </c>
      <c r="I34" s="39"/>
    </row>
    <row r="35" spans="1:9" ht="30" x14ac:dyDescent="0.25">
      <c r="A35" s="1"/>
      <c r="B35" s="46" t="s">
        <v>93</v>
      </c>
      <c r="C35" s="34" t="s">
        <v>94</v>
      </c>
      <c r="D35" s="47" t="s">
        <v>95</v>
      </c>
      <c r="E35" s="48">
        <v>35267.54</v>
      </c>
      <c r="F35" s="49">
        <v>11.6</v>
      </c>
      <c r="G35" s="38">
        <f t="shared" si="1"/>
        <v>409103.46</v>
      </c>
      <c r="H35" s="39" t="s">
        <v>96</v>
      </c>
      <c r="I35" s="39" t="s">
        <v>97</v>
      </c>
    </row>
    <row r="36" spans="1:9" x14ac:dyDescent="0.25">
      <c r="A36" s="1"/>
      <c r="B36" s="46" t="s">
        <v>98</v>
      </c>
      <c r="C36" s="34" t="s">
        <v>99</v>
      </c>
      <c r="D36" s="47" t="s">
        <v>38</v>
      </c>
      <c r="E36" s="48">
        <v>33961.81</v>
      </c>
      <c r="F36" s="49">
        <v>3.05</v>
      </c>
      <c r="G36" s="38">
        <f t="shared" si="1"/>
        <v>103583.52</v>
      </c>
      <c r="H36" s="39" t="s">
        <v>100</v>
      </c>
      <c r="I36" s="39"/>
    </row>
    <row r="37" spans="1:9" ht="30" x14ac:dyDescent="0.25">
      <c r="A37" s="1"/>
      <c r="B37" s="46" t="s">
        <v>101</v>
      </c>
      <c r="C37" s="34" t="s">
        <v>102</v>
      </c>
      <c r="D37" s="47" t="s">
        <v>38</v>
      </c>
      <c r="E37" s="48">
        <v>1379.71</v>
      </c>
      <c r="F37" s="49">
        <v>13.69</v>
      </c>
      <c r="G37" s="38">
        <f t="shared" si="1"/>
        <v>18888.23</v>
      </c>
      <c r="H37" s="39" t="s">
        <v>103</v>
      </c>
      <c r="I37" s="39"/>
    </row>
    <row r="38" spans="1:9" ht="30" x14ac:dyDescent="0.25">
      <c r="A38" s="1"/>
      <c r="B38" s="46" t="s">
        <v>104</v>
      </c>
      <c r="C38" s="34" t="s">
        <v>105</v>
      </c>
      <c r="D38" s="47" t="s">
        <v>38</v>
      </c>
      <c r="E38" s="48">
        <v>3212.05</v>
      </c>
      <c r="F38" s="49">
        <v>12.37</v>
      </c>
      <c r="G38" s="38">
        <f t="shared" si="1"/>
        <v>39733.06</v>
      </c>
      <c r="H38" s="39" t="s">
        <v>106</v>
      </c>
      <c r="I38" s="39" t="s">
        <v>107</v>
      </c>
    </row>
    <row r="39" spans="1:9" x14ac:dyDescent="0.25">
      <c r="A39" s="1"/>
      <c r="B39" s="46" t="s">
        <v>108</v>
      </c>
      <c r="C39" s="34" t="s">
        <v>109</v>
      </c>
      <c r="D39" s="47" t="s">
        <v>95</v>
      </c>
      <c r="E39" s="48">
        <v>13783.75</v>
      </c>
      <c r="F39" s="49">
        <v>2.98</v>
      </c>
      <c r="G39" s="38">
        <f t="shared" si="1"/>
        <v>41075.58</v>
      </c>
      <c r="H39" s="39" t="s">
        <v>110</v>
      </c>
      <c r="I39" s="39"/>
    </row>
    <row r="40" spans="1:9" x14ac:dyDescent="0.25">
      <c r="A40" s="1"/>
      <c r="B40" s="40">
        <v>500</v>
      </c>
      <c r="C40" s="41" t="s">
        <v>111</v>
      </c>
      <c r="D40" s="51"/>
      <c r="E40" s="43"/>
      <c r="F40" s="44"/>
      <c r="G40" s="31">
        <f>SUM(G41:G50)</f>
        <v>890922.82999999984</v>
      </c>
      <c r="H40" s="45"/>
      <c r="I40" s="45"/>
    </row>
    <row r="41" spans="1:9" ht="30" x14ac:dyDescent="0.25">
      <c r="A41" s="1"/>
      <c r="B41" s="46" t="s">
        <v>112</v>
      </c>
      <c r="C41" s="34" t="s">
        <v>113</v>
      </c>
      <c r="D41" s="47" t="s">
        <v>114</v>
      </c>
      <c r="E41" s="48">
        <v>25175.4</v>
      </c>
      <c r="F41" s="49">
        <v>4.8499999999999996</v>
      </c>
      <c r="G41" s="38">
        <f>+ROUND(E41*F41,2)</f>
        <v>122100.69</v>
      </c>
      <c r="H41" s="39" t="s">
        <v>115</v>
      </c>
      <c r="I41" s="39"/>
    </row>
    <row r="42" spans="1:9" ht="30" x14ac:dyDescent="0.25">
      <c r="A42" s="1"/>
      <c r="B42" s="46" t="s">
        <v>116</v>
      </c>
      <c r="C42" s="34" t="s">
        <v>117</v>
      </c>
      <c r="D42" s="47" t="s">
        <v>118</v>
      </c>
      <c r="E42" s="48">
        <v>2767.65</v>
      </c>
      <c r="F42" s="49">
        <v>4.87</v>
      </c>
      <c r="G42" s="38">
        <f t="shared" ref="G42:G50" si="2">+ROUND(E42*F42,2)</f>
        <v>13478.46</v>
      </c>
      <c r="H42" s="39" t="s">
        <v>115</v>
      </c>
      <c r="I42" s="39"/>
    </row>
    <row r="43" spans="1:9" ht="30" x14ac:dyDescent="0.25">
      <c r="A43" s="1"/>
      <c r="B43" s="46" t="s">
        <v>119</v>
      </c>
      <c r="C43" s="34" t="s">
        <v>120</v>
      </c>
      <c r="D43" s="47" t="s">
        <v>118</v>
      </c>
      <c r="E43" s="48">
        <v>1379.71</v>
      </c>
      <c r="F43" s="49">
        <v>4.9800000000000004</v>
      </c>
      <c r="G43" s="38">
        <f t="shared" si="2"/>
        <v>6870.96</v>
      </c>
      <c r="H43" s="39" t="s">
        <v>115</v>
      </c>
      <c r="I43" s="39"/>
    </row>
    <row r="44" spans="1:9" ht="30" x14ac:dyDescent="0.25">
      <c r="A44" s="1"/>
      <c r="B44" s="46" t="s">
        <v>121</v>
      </c>
      <c r="C44" s="34" t="s">
        <v>122</v>
      </c>
      <c r="D44" s="47" t="s">
        <v>118</v>
      </c>
      <c r="E44" s="48">
        <v>1602.47</v>
      </c>
      <c r="F44" s="49">
        <v>1.1200000000000001</v>
      </c>
      <c r="G44" s="38">
        <f t="shared" si="2"/>
        <v>1794.77</v>
      </c>
      <c r="H44" s="39" t="s">
        <v>123</v>
      </c>
      <c r="I44" s="39"/>
    </row>
    <row r="45" spans="1:9" ht="30" x14ac:dyDescent="0.25">
      <c r="A45" s="1"/>
      <c r="B45" s="46" t="s">
        <v>124</v>
      </c>
      <c r="C45" s="34" t="s">
        <v>125</v>
      </c>
      <c r="D45" s="47" t="s">
        <v>118</v>
      </c>
      <c r="E45" s="48">
        <v>163.41</v>
      </c>
      <c r="F45" s="49">
        <v>1.1200000000000001</v>
      </c>
      <c r="G45" s="38">
        <f t="shared" si="2"/>
        <v>183.02</v>
      </c>
      <c r="H45" s="39" t="s">
        <v>123</v>
      </c>
      <c r="I45" s="39"/>
    </row>
    <row r="46" spans="1:9" ht="30" x14ac:dyDescent="0.25">
      <c r="A46" s="1"/>
      <c r="B46" s="46" t="s">
        <v>126</v>
      </c>
      <c r="C46" s="34" t="s">
        <v>127</v>
      </c>
      <c r="D46" s="47" t="s">
        <v>118</v>
      </c>
      <c r="E46" s="48">
        <v>4518.25</v>
      </c>
      <c r="F46" s="49">
        <v>3.05</v>
      </c>
      <c r="G46" s="38">
        <f t="shared" si="2"/>
        <v>13780.66</v>
      </c>
      <c r="H46" s="39" t="s">
        <v>123</v>
      </c>
      <c r="I46" s="39"/>
    </row>
    <row r="47" spans="1:9" ht="30" x14ac:dyDescent="0.25">
      <c r="A47" s="1"/>
      <c r="B47" s="46" t="s">
        <v>128</v>
      </c>
      <c r="C47" s="34" t="s">
        <v>129</v>
      </c>
      <c r="D47" s="47" t="s">
        <v>130</v>
      </c>
      <c r="E47" s="48">
        <v>33961.81</v>
      </c>
      <c r="F47" s="49">
        <v>4.8899999999999997</v>
      </c>
      <c r="G47" s="38">
        <f t="shared" si="2"/>
        <v>166073.25</v>
      </c>
      <c r="H47" s="39" t="s">
        <v>115</v>
      </c>
      <c r="I47" s="39"/>
    </row>
    <row r="48" spans="1:9" ht="30" x14ac:dyDescent="0.25">
      <c r="A48" s="1"/>
      <c r="B48" s="46" t="s">
        <v>131</v>
      </c>
      <c r="C48" s="34" t="s">
        <v>132</v>
      </c>
      <c r="D48" s="47" t="s">
        <v>130</v>
      </c>
      <c r="E48" s="48">
        <v>0</v>
      </c>
      <c r="F48" s="49">
        <v>3.05</v>
      </c>
      <c r="G48" s="38">
        <f t="shared" si="2"/>
        <v>0</v>
      </c>
      <c r="H48" s="39" t="s">
        <v>123</v>
      </c>
      <c r="I48" s="39"/>
    </row>
    <row r="49" spans="1:9" ht="30" x14ac:dyDescent="0.25">
      <c r="A49" s="1"/>
      <c r="B49" s="46" t="s">
        <v>133</v>
      </c>
      <c r="C49" s="34" t="s">
        <v>134</v>
      </c>
      <c r="D49" s="47" t="s">
        <v>118</v>
      </c>
      <c r="E49" s="48">
        <v>30314.83</v>
      </c>
      <c r="F49" s="49">
        <v>14.31</v>
      </c>
      <c r="G49" s="38">
        <f t="shared" si="2"/>
        <v>433805.22</v>
      </c>
      <c r="H49" s="39" t="s">
        <v>115</v>
      </c>
      <c r="I49" s="39"/>
    </row>
    <row r="50" spans="1:9" ht="30" x14ac:dyDescent="0.25">
      <c r="A50" s="1"/>
      <c r="B50" s="46" t="s">
        <v>135</v>
      </c>
      <c r="C50" s="34" t="s">
        <v>136</v>
      </c>
      <c r="D50" s="47" t="s">
        <v>118</v>
      </c>
      <c r="E50" s="48">
        <v>63557.8</v>
      </c>
      <c r="F50" s="49">
        <v>2.09</v>
      </c>
      <c r="G50" s="38">
        <f t="shared" si="2"/>
        <v>132835.79999999999</v>
      </c>
      <c r="H50" s="39" t="s">
        <v>123</v>
      </c>
      <c r="I50" s="39"/>
    </row>
    <row r="51" spans="1:9" x14ac:dyDescent="0.25">
      <c r="A51" s="1"/>
      <c r="B51" s="40">
        <v>600</v>
      </c>
      <c r="C51" s="41" t="s">
        <v>137</v>
      </c>
      <c r="D51" s="51"/>
      <c r="E51" s="43"/>
      <c r="F51" s="44"/>
      <c r="G51" s="31">
        <f>SUM(G52:G55)</f>
        <v>375206.13</v>
      </c>
      <c r="H51" s="45"/>
      <c r="I51" s="45"/>
    </row>
    <row r="52" spans="1:9" x14ac:dyDescent="0.25">
      <c r="A52" s="1"/>
      <c r="B52" s="46" t="s">
        <v>138</v>
      </c>
      <c r="C52" s="34" t="s">
        <v>139</v>
      </c>
      <c r="D52" s="47" t="s">
        <v>140</v>
      </c>
      <c r="E52" s="48">
        <v>138</v>
      </c>
      <c r="F52" s="49">
        <v>1219.44</v>
      </c>
      <c r="G52" s="38">
        <f>+ROUND(E52*F52,2)</f>
        <v>168282.72</v>
      </c>
      <c r="H52" s="39" t="s">
        <v>141</v>
      </c>
      <c r="I52" s="39"/>
    </row>
    <row r="53" spans="1:9" x14ac:dyDescent="0.25">
      <c r="A53" s="1"/>
      <c r="B53" s="46" t="s">
        <v>142</v>
      </c>
      <c r="C53" s="34" t="s">
        <v>143</v>
      </c>
      <c r="D53" s="47" t="s">
        <v>15</v>
      </c>
      <c r="E53" s="48">
        <v>2</v>
      </c>
      <c r="F53" s="49">
        <v>64000</v>
      </c>
      <c r="G53" s="38">
        <f t="shared" ref="G53:G55" si="3">+ROUND(E53*F53,2)</f>
        <v>128000</v>
      </c>
      <c r="H53" s="39" t="s">
        <v>144</v>
      </c>
      <c r="I53" s="39"/>
    </row>
    <row r="54" spans="1:9" x14ac:dyDescent="0.25">
      <c r="A54" s="1"/>
      <c r="B54" s="46" t="s">
        <v>145</v>
      </c>
      <c r="C54" s="34" t="s">
        <v>146</v>
      </c>
      <c r="D54" s="47" t="s">
        <v>140</v>
      </c>
      <c r="E54" s="48">
        <v>100.56</v>
      </c>
      <c r="F54" s="49">
        <v>382.17</v>
      </c>
      <c r="G54" s="38">
        <f t="shared" si="3"/>
        <v>38431.019999999997</v>
      </c>
      <c r="H54" s="39" t="s">
        <v>147</v>
      </c>
      <c r="I54" s="39"/>
    </row>
    <row r="55" spans="1:9" x14ac:dyDescent="0.25">
      <c r="A55" s="1"/>
      <c r="B55" s="46" t="s">
        <v>148</v>
      </c>
      <c r="C55" s="34" t="s">
        <v>149</v>
      </c>
      <c r="D55" s="47" t="s">
        <v>38</v>
      </c>
      <c r="E55" s="48">
        <v>103</v>
      </c>
      <c r="F55" s="49">
        <v>393.13</v>
      </c>
      <c r="G55" s="38">
        <f t="shared" si="3"/>
        <v>40492.39</v>
      </c>
      <c r="H55" s="39" t="s">
        <v>150</v>
      </c>
      <c r="I55" s="39"/>
    </row>
    <row r="56" spans="1:9" x14ac:dyDescent="0.25">
      <c r="A56" s="1"/>
      <c r="B56" s="40">
        <v>700</v>
      </c>
      <c r="C56" s="41" t="s">
        <v>151</v>
      </c>
      <c r="D56" s="51"/>
      <c r="E56" s="43"/>
      <c r="F56" s="44"/>
      <c r="G56" s="31">
        <f>SUM(G57:G58)</f>
        <v>37361.800000000003</v>
      </c>
      <c r="H56" s="45"/>
      <c r="I56" s="45"/>
    </row>
    <row r="57" spans="1:9" x14ac:dyDescent="0.25">
      <c r="A57" s="1"/>
      <c r="B57" s="46" t="s">
        <v>152</v>
      </c>
      <c r="C57" s="34" t="s">
        <v>153</v>
      </c>
      <c r="D57" s="47" t="s">
        <v>15</v>
      </c>
      <c r="E57" s="48">
        <v>1</v>
      </c>
      <c r="F57" s="49">
        <v>18504.57</v>
      </c>
      <c r="G57" s="38">
        <f>+ROUND(E57*F57,2)</f>
        <v>18504.57</v>
      </c>
      <c r="H57" s="39" t="s">
        <v>154</v>
      </c>
      <c r="I57" s="39"/>
    </row>
    <row r="58" spans="1:9" x14ac:dyDescent="0.25">
      <c r="A58" s="1"/>
      <c r="B58" s="46" t="s">
        <v>155</v>
      </c>
      <c r="C58" s="34" t="s">
        <v>156</v>
      </c>
      <c r="D58" s="47" t="s">
        <v>15</v>
      </c>
      <c r="E58" s="48">
        <v>1</v>
      </c>
      <c r="F58" s="49">
        <v>18857.23</v>
      </c>
      <c r="G58" s="38">
        <f>+ROUND(E58*F58,2)</f>
        <v>18857.23</v>
      </c>
      <c r="H58" s="39" t="s">
        <v>154</v>
      </c>
      <c r="I58" s="39"/>
    </row>
    <row r="59" spans="1:9" x14ac:dyDescent="0.25">
      <c r="A59" s="1"/>
      <c r="B59" s="40">
        <v>900</v>
      </c>
      <c r="C59" s="41" t="s">
        <v>157</v>
      </c>
      <c r="D59" s="51"/>
      <c r="E59" s="43"/>
      <c r="F59" s="44"/>
      <c r="G59" s="31">
        <f>SUM(G60)</f>
        <v>210000</v>
      </c>
      <c r="H59" s="45"/>
      <c r="I59" s="45"/>
    </row>
    <row r="60" spans="1:9" x14ac:dyDescent="0.25">
      <c r="A60" s="1"/>
      <c r="B60" s="33" t="s">
        <v>158</v>
      </c>
      <c r="C60" s="58" t="s">
        <v>159</v>
      </c>
      <c r="D60" s="35" t="s">
        <v>31</v>
      </c>
      <c r="E60" s="48">
        <v>5</v>
      </c>
      <c r="F60" s="49">
        <v>42000</v>
      </c>
      <c r="G60" s="38">
        <f>+ROUND(E60*F60,2)</f>
        <v>210000</v>
      </c>
      <c r="H60" s="39" t="s">
        <v>160</v>
      </c>
      <c r="I60" s="39"/>
    </row>
    <row r="61" spans="1:9" x14ac:dyDescent="0.25">
      <c r="A61" s="59"/>
      <c r="B61" s="60"/>
      <c r="C61" s="61" t="s">
        <v>161</v>
      </c>
      <c r="D61" s="62"/>
      <c r="E61" s="63"/>
      <c r="F61" s="64"/>
      <c r="G61" s="65">
        <f>+G8+G11+G18+G22+G40+G51+G56+G59</f>
        <v>3948660.79</v>
      </c>
      <c r="H61" s="66"/>
      <c r="I61" s="66"/>
    </row>
    <row r="62" spans="1:9" ht="346.5" x14ac:dyDescent="0.25">
      <c r="A62" s="59"/>
      <c r="B62" s="67"/>
      <c r="C62" s="68" t="s">
        <v>162</v>
      </c>
      <c r="D62" s="69"/>
      <c r="E62" s="70"/>
      <c r="F62" s="71"/>
      <c r="G62" s="72">
        <v>749340.07</v>
      </c>
      <c r="H62" s="73" t="s">
        <v>163</v>
      </c>
      <c r="I62" s="73"/>
    </row>
    <row r="63" spans="1:9" x14ac:dyDescent="0.25">
      <c r="A63" s="59"/>
      <c r="B63" s="67"/>
      <c r="C63" s="68" t="s">
        <v>164</v>
      </c>
      <c r="D63" s="69"/>
      <c r="E63" s="74"/>
      <c r="F63" s="75">
        <v>0.1</v>
      </c>
      <c r="G63" s="76">
        <f>+F63*G61</f>
        <v>394866.07900000003</v>
      </c>
      <c r="H63" s="77"/>
      <c r="I63" s="77"/>
    </row>
    <row r="64" spans="1:9" ht="15.75" thickBot="1" x14ac:dyDescent="0.3">
      <c r="A64" s="59"/>
      <c r="B64" s="78"/>
      <c r="C64" s="79" t="s">
        <v>165</v>
      </c>
      <c r="D64" s="80"/>
      <c r="E64" s="81"/>
      <c r="F64" s="82"/>
      <c r="G64" s="83">
        <f>+G61+G62+G63</f>
        <v>5092866.9390000002</v>
      </c>
      <c r="H64" s="84"/>
      <c r="I64" s="84"/>
    </row>
  </sheetData>
  <mergeCells count="7">
    <mergeCell ref="B5:B7"/>
    <mergeCell ref="C5:C7"/>
    <mergeCell ref="D5:D7"/>
    <mergeCell ref="E5:G5"/>
    <mergeCell ref="H5:H7"/>
    <mergeCell ref="I5:I7"/>
    <mergeCell ref="E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RODEMA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2022-07-13T13:56:48Z</dcterms:created>
  <dcterms:modified xsi:type="dcterms:W3CDTF">2022-07-13T13:58:42Z</dcterms:modified>
</cp:coreProperties>
</file>