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20.20.20.10\Comercial\COMERCIAL 2022\6. File - Licitaciones 2022\OHLA CASMA Y HUARMEY NOV\doc. pdf\carpeta 2\"/>
    </mc:Choice>
  </mc:AlternateContent>
  <bookViews>
    <workbookView xWindow="0" yWindow="0" windowWidth="28800" windowHeight="10410" activeTab="1"/>
  </bookViews>
  <sheets>
    <sheet name="resumen" sheetId="5" r:id="rId1"/>
    <sheet name="A1" sheetId="1" r:id="rId2"/>
  </sheets>
  <definedNames>
    <definedName name="_xlnm.Print_Area" localSheetId="1">'A1'!$A$1:$D$55</definedName>
    <definedName name="_xlnm.Print_Area" localSheetId="0">resumen!$B$1:$H$39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3" i="1" l="1"/>
  <c r="D16" i="1" l="1"/>
  <c r="C16" i="1"/>
  <c r="C15" i="1"/>
  <c r="D37" i="1" l="1"/>
  <c r="C37" i="1"/>
  <c r="D31" i="1"/>
  <c r="C31" i="1"/>
  <c r="C14" i="1"/>
  <c r="D13" i="1"/>
  <c r="C11" i="1"/>
  <c r="D11" i="1"/>
  <c r="D15" i="1" l="1"/>
  <c r="D14" i="1"/>
  <c r="C17" i="1"/>
  <c r="C19" i="1"/>
  <c r="C24" i="1" l="1"/>
  <c r="C22" i="1"/>
  <c r="D17" i="1"/>
  <c r="D19" i="1" s="1"/>
  <c r="C26" i="1" l="1"/>
  <c r="C27" i="1" s="1"/>
  <c r="C29" i="1" s="1"/>
  <c r="D24" i="1"/>
  <c r="D22" i="1"/>
  <c r="D23" i="1"/>
  <c r="D26" i="1" s="1"/>
  <c r="D27" i="1" s="1"/>
  <c r="D29" i="1" s="1"/>
  <c r="C33" i="1" l="1"/>
  <c r="C38" i="1" s="1"/>
  <c r="D33" i="1"/>
  <c r="C39" i="1" l="1"/>
  <c r="C41" i="1" s="1"/>
  <c r="C40" i="1"/>
  <c r="D39" i="1"/>
  <c r="D40" i="1"/>
  <c r="D38" i="1"/>
  <c r="C42" i="1" l="1"/>
  <c r="C43" i="1" s="1"/>
  <c r="G13" i="5"/>
  <c r="H13" i="5" s="1"/>
  <c r="G20" i="5"/>
  <c r="H20" i="5" s="1"/>
  <c r="D41" i="1"/>
  <c r="D42" i="1" l="1"/>
  <c r="D43" i="1" s="1"/>
  <c r="G23" i="5"/>
  <c r="H23" i="5" s="1"/>
  <c r="G22" i="5"/>
  <c r="H22" i="5" s="1"/>
  <c r="G21" i="5"/>
  <c r="H21" i="5" s="1"/>
  <c r="G15" i="5"/>
  <c r="H15" i="5" s="1"/>
  <c r="G14" i="5"/>
  <c r="H14" i="5" s="1"/>
  <c r="G16" i="5"/>
  <c r="H16" i="5" s="1"/>
  <c r="H18" i="5" l="1"/>
  <c r="H12" i="5"/>
  <c r="H11" i="5"/>
  <c r="H19" i="5"/>
  <c r="H25" i="5" l="1"/>
  <c r="H26" i="5" s="1"/>
  <c r="H27" i="5" s="1"/>
</calcChain>
</file>

<file path=xl/sharedStrings.xml><?xml version="1.0" encoding="utf-8"?>
<sst xmlns="http://schemas.openxmlformats.org/spreadsheetml/2006/main" count="89" uniqueCount="76">
  <si>
    <t>ANEXO A1</t>
  </si>
  <si>
    <t>(En Nuevos Soles)</t>
  </si>
  <si>
    <t>Descripción</t>
  </si>
  <si>
    <t>%</t>
  </si>
  <si>
    <t>Utilidad</t>
  </si>
  <si>
    <t>COSTO TOTAL POR PUESTO 12 H. INC. I.G.V.   S/.</t>
  </si>
  <si>
    <t>COSTO TOTAL POR PUESTO 24 H. INC. I.G.V.   S/.</t>
  </si>
  <si>
    <t>Factores a considerar para el cálculo de horas extras</t>
  </si>
  <si>
    <t xml:space="preserve">Cálculo de días es sobre 360 días al año por ley. </t>
  </si>
  <si>
    <t>*Se considerará como maximo dos (02) decimales.</t>
  </si>
  <si>
    <t>SERVICIO DE SEGURIDAD Y VIGILANCIA PRIVADO EN LAS INSTALACIONES DEL PROYECTO - DEFENSA RIBEREÑA DE LOS RÍOS CASMA Y HUARMEY.R00</t>
  </si>
  <si>
    <t>AGENTE SIN ARMA</t>
  </si>
  <si>
    <t>AGENTE CON ARMA</t>
  </si>
  <si>
    <t>6:00 - 18:00 HR</t>
  </si>
  <si>
    <t>18:00 - 6:00 HR.</t>
  </si>
  <si>
    <t>DEFENSA RIBEREÑA : CUENCA CASMA - HUARMEY</t>
  </si>
  <si>
    <t>RESUMEN DE PRESUPUESTO</t>
  </si>
  <si>
    <t>PROYECTO</t>
  </si>
  <si>
    <t>Entrega de las defensas ribereñas de los Ríos Casma y Huarmey – Paquete 4”</t>
  </si>
  <si>
    <t>UBICACIÓN :</t>
  </si>
  <si>
    <t>ANCASH</t>
  </si>
  <si>
    <t>Lugar</t>
  </si>
  <si>
    <t>Item</t>
  </si>
  <si>
    <t>Und.</t>
  </si>
  <si>
    <t>CANT.</t>
  </si>
  <si>
    <t>Meses</t>
  </si>
  <si>
    <t>Precio S/.</t>
  </si>
  <si>
    <t>Parcial S/.</t>
  </si>
  <si>
    <t>CUENCA HUARMEY</t>
  </si>
  <si>
    <t>PERSONAL</t>
  </si>
  <si>
    <t>AGENTE SIN ARMA OFICINA OHLA  (TURNO DÍA 6:00 - 18:00)</t>
  </si>
  <si>
    <t>mes</t>
  </si>
  <si>
    <t>AGENTE CON ARMA OFICINA OHLA (TURNO NOCHE 18:00 - 6:00)</t>
  </si>
  <si>
    <t>AGENTE CON ARMA HOTEL ASHLEY (TURNO NOCHE 18:00 - 6:00))</t>
  </si>
  <si>
    <t>AGENTE CON ARMA HOTEL 2 (TURNO NOCHE 18:00 - 6:00)</t>
  </si>
  <si>
    <t>CUENCA CASMA</t>
  </si>
  <si>
    <t>SUB TOTAL</t>
  </si>
  <si>
    <t>IGV</t>
  </si>
  <si>
    <t>TOTAL</t>
  </si>
  <si>
    <t>VALOR DE VENTA DEL SERVICIO</t>
  </si>
  <si>
    <t>Imuespto General a la Venta (IGV-18%)</t>
  </si>
  <si>
    <t>COSTOS DIRECTOS</t>
  </si>
  <si>
    <t>1.- Remuneraciones</t>
  </si>
  <si>
    <t xml:space="preserve">   1.1.Remuneración Mínima Mensual (RMM)</t>
  </si>
  <si>
    <t xml:space="preserve">   1.2 Asignación Familiar (10% RMM)</t>
  </si>
  <si>
    <t xml:space="preserve">   1.3 Otras cargas laborales (Detallar todos los conceptos)</t>
  </si>
  <si>
    <t xml:space="preserve">     1.6 Otros</t>
  </si>
  <si>
    <t>COSTOS INDIRECTOS</t>
  </si>
  <si>
    <t>2.-Derecho Sociales.</t>
  </si>
  <si>
    <t xml:space="preserve">   2.4 Escolaridad</t>
  </si>
  <si>
    <t xml:space="preserve">    3.2 Movilidad</t>
  </si>
  <si>
    <t xml:space="preserve">    3.3 S.C.T.R. de (A+B+C)</t>
  </si>
  <si>
    <t xml:space="preserve">    3.4 Exámenes Preocupacionales</t>
  </si>
  <si>
    <t>TOTAL: COSTOS DIRECTOS E INDIRECTOS</t>
  </si>
  <si>
    <t>3.- Leyes Sociales</t>
  </si>
  <si>
    <t>4.- Uniformes y otros.</t>
  </si>
  <si>
    <t>ESTRUCTURA DE COSTOS MENSUAL DE LUNES A DOMINGO y FERIADOS</t>
  </si>
  <si>
    <t>*Se precisa que el costo por el concepto, será reducido de acuerdo a lo que disponga el gobierno central respecto a la obligación del uso de mascarillas y necesidad de contar con pruebas serológicas de resultado negativo a COVID-19.</t>
  </si>
  <si>
    <t xml:space="preserve">     1.4 Feriados</t>
  </si>
  <si>
    <t xml:space="preserve">     1.5 Descansero</t>
  </si>
  <si>
    <t xml:space="preserve">   2.1  Vacaciones</t>
  </si>
  <si>
    <t xml:space="preserve">   2.2 Gratificaciones</t>
  </si>
  <si>
    <t xml:space="preserve">   2.3 CTS</t>
  </si>
  <si>
    <t xml:space="preserve">    3.1 Aportes ESSALUD </t>
  </si>
  <si>
    <t xml:space="preserve"> 4.1 Uniformes, equipos y suministros relacionados</t>
  </si>
  <si>
    <t xml:space="preserve">  4.2 Examenes Covid-19 (mascarillas y pruebas serelógicas) **</t>
  </si>
  <si>
    <t>Gastos Administrativos (póliza de seguros, y entre otros.)</t>
  </si>
  <si>
    <t>Para el presente proceso de licitación "Subcontratación de seguridad y Vigilancia privada en las Instalaciones del Proyecto - Defensa Ribereña de los Ríos Casma y Huarmey", no se está considerando supervisor de seguridad  ni camioneta, sin embargo se requiere que la propuesta contemple supervisión en línea a los agentes de seguridad y reporte al coordinador de seguridad patrimonial de OHLA. Asimismo, deberán adjuntar plan de contigencia del servicio propuesto.</t>
  </si>
  <si>
    <t xml:space="preserve">       * Bonificación Nocturna de Salario Básico </t>
  </si>
  <si>
    <t>Total de remuneración</t>
  </si>
  <si>
    <t xml:space="preserve">        * Horas Extras dos primeras  25%</t>
  </si>
  <si>
    <t xml:space="preserve">        * Horas Extras despues de las dos primeras  35%</t>
  </si>
  <si>
    <t>Total de beneficios</t>
  </si>
  <si>
    <t>Total e Remuneración más beneficios</t>
  </si>
  <si>
    <t>Total de seguros</t>
  </si>
  <si>
    <t>Total costos operativos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</si>
</sst>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000"/>
  </numFmts>
  <fonts count="2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 Narrow"/>
      <family val="2"/>
    </font>
    <font>
      <b/>
      <sz val="11"/>
      <name val="Arial Narrow"/>
      <family val="2"/>
    </font>
    <font>
      <sz val="11"/>
      <name val="Calibri"/>
      <family val="2"/>
      <scheme val="minor"/>
    </font>
    <font>
      <sz val="10"/>
      <name val="Times New Roman"/>
      <family val="1"/>
    </font>
    <font>
      <b/>
      <sz val="9"/>
      <name val="Arial Narrow"/>
      <family val="2"/>
    </font>
    <font>
      <sz val="9"/>
      <name val="Arial Narrow"/>
      <family val="2"/>
    </font>
    <font>
      <sz val="9"/>
      <name val="Calibri"/>
      <family val="2"/>
      <scheme val="minor"/>
    </font>
    <font>
      <sz val="9"/>
      <name val="Times New Roman"/>
      <family val="1"/>
    </font>
    <font>
      <b/>
      <u/>
      <sz val="14"/>
      <name val="Arial Narrow"/>
      <family val="2"/>
    </font>
    <font>
      <b/>
      <sz val="14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" fillId="0" borderId="0"/>
  </cellStyleXfs>
  <cellXfs count="160">
    <xf numFmtId="0" fontId="0" fillId="0" borderId="0" xfId="0"/>
    <xf numFmtId="0" fontId="2" fillId="0" borderId="0" xfId="1" applyFont="1" applyFill="1" applyBorder="1" applyProtection="1"/>
    <xf numFmtId="0" fontId="5" fillId="0" borderId="3" xfId="1" applyFont="1" applyBorder="1" applyProtection="1"/>
    <xf numFmtId="0" fontId="6" fillId="0" borderId="0" xfId="1" applyFont="1" applyBorder="1" applyProtection="1"/>
    <xf numFmtId="4" fontId="2" fillId="0" borderId="0" xfId="1" applyNumberFormat="1" applyFont="1" applyBorder="1" applyAlignment="1" applyProtection="1">
      <alignment horizontal="center" wrapText="1"/>
    </xf>
    <xf numFmtId="0" fontId="5" fillId="0" borderId="0" xfId="1" applyFont="1" applyBorder="1" applyProtection="1"/>
    <xf numFmtId="0" fontId="2" fillId="0" borderId="0" xfId="1" applyFont="1" applyBorder="1" applyAlignment="1" applyProtection="1">
      <alignment wrapText="1"/>
    </xf>
    <xf numFmtId="0" fontId="8" fillId="0" borderId="0" xfId="1" applyFont="1" applyBorder="1" applyAlignment="1" applyProtection="1"/>
    <xf numFmtId="0" fontId="8" fillId="0" borderId="0" xfId="1" applyFont="1" applyBorder="1" applyAlignment="1" applyProtection="1">
      <alignment wrapText="1"/>
    </xf>
    <xf numFmtId="0" fontId="9" fillId="0" borderId="0" xfId="0" applyFont="1"/>
    <xf numFmtId="0" fontId="8" fillId="0" borderId="0" xfId="1" applyFont="1" applyFill="1" applyBorder="1" applyAlignment="1" applyProtection="1"/>
    <xf numFmtId="0" fontId="11" fillId="2" borderId="0" xfId="1" applyFont="1" applyFill="1"/>
    <xf numFmtId="0" fontId="11" fillId="2" borderId="0" xfId="1" applyFont="1" applyFill="1" applyAlignment="1">
      <alignment horizontal="center"/>
    </xf>
    <xf numFmtId="0" fontId="12" fillId="2" borderId="0" xfId="4" applyFont="1" applyFill="1" applyAlignment="1">
      <alignment horizontal="center"/>
    </xf>
    <xf numFmtId="0" fontId="13" fillId="2" borderId="0" xfId="0" applyFont="1" applyFill="1" applyBorder="1" applyAlignment="1">
      <alignment horizontal="left" vertical="top"/>
    </xf>
    <xf numFmtId="0" fontId="14" fillId="2" borderId="0" xfId="0" applyFont="1" applyFill="1" applyBorder="1" applyAlignment="1">
      <alignment horizontal="left" vertical="top"/>
    </xf>
    <xf numFmtId="0" fontId="15" fillId="2" borderId="0" xfId="0" applyFont="1" applyFill="1" applyAlignment="1">
      <alignment vertical="top"/>
    </xf>
    <xf numFmtId="0" fontId="17" fillId="2" borderId="0" xfId="0" applyFont="1" applyFill="1" applyBorder="1" applyAlignment="1">
      <alignment horizontal="left" vertical="top"/>
    </xf>
    <xf numFmtId="0" fontId="15" fillId="2" borderId="0" xfId="4" applyFont="1" applyFill="1" applyAlignment="1">
      <alignment vertical="center" wrapText="1"/>
    </xf>
    <xf numFmtId="0" fontId="16" fillId="2" borderId="0" xfId="4" applyFont="1" applyFill="1" applyAlignment="1">
      <alignment vertical="center" wrapText="1"/>
    </xf>
    <xf numFmtId="0" fontId="16" fillId="2" borderId="0" xfId="1" applyFont="1" applyFill="1" applyAlignment="1">
      <alignment horizontal="center"/>
    </xf>
    <xf numFmtId="0" fontId="16" fillId="2" borderId="0" xfId="0" applyFont="1" applyFill="1" applyAlignment="1">
      <alignment horizontal="right" vertical="top"/>
    </xf>
    <xf numFmtId="0" fontId="16" fillId="2" borderId="0" xfId="0" applyFont="1" applyFill="1" applyAlignment="1">
      <alignment vertical="top"/>
    </xf>
    <xf numFmtId="0" fontId="16" fillId="2" borderId="0" xfId="0" applyFont="1" applyFill="1" applyAlignment="1">
      <alignment horizontal="center" vertical="top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43" fontId="15" fillId="2" borderId="5" xfId="0" applyNumberFormat="1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right" vertical="top" wrapText="1" readingOrder="1"/>
    </xf>
    <xf numFmtId="0" fontId="15" fillId="2" borderId="9" xfId="0" applyFont="1" applyFill="1" applyBorder="1" applyAlignment="1">
      <alignment vertical="top" wrapText="1"/>
    </xf>
    <xf numFmtId="0" fontId="8" fillId="2" borderId="9" xfId="0" applyFont="1" applyFill="1" applyBorder="1" applyAlignment="1">
      <alignment horizontal="center" vertical="top"/>
    </xf>
    <xf numFmtId="43" fontId="8" fillId="2" borderId="9" xfId="2" applyFont="1" applyFill="1" applyBorder="1" applyAlignment="1">
      <alignment vertical="top"/>
    </xf>
    <xf numFmtId="43" fontId="15" fillId="2" borderId="10" xfId="2" applyFont="1" applyFill="1" applyBorder="1" applyAlignment="1">
      <alignment vertical="top"/>
    </xf>
    <xf numFmtId="0" fontId="16" fillId="2" borderId="11" xfId="0" applyFont="1" applyFill="1" applyBorder="1" applyAlignment="1">
      <alignment horizontal="right" vertical="top" wrapText="1" readingOrder="1"/>
    </xf>
    <xf numFmtId="0" fontId="16" fillId="2" borderId="12" xfId="0" applyFont="1" applyFill="1" applyBorder="1" applyAlignment="1">
      <alignment vertical="top" wrapText="1"/>
    </xf>
    <xf numFmtId="0" fontId="16" fillId="2" borderId="12" xfId="0" applyFont="1" applyFill="1" applyBorder="1" applyAlignment="1">
      <alignment horizontal="center" vertical="top"/>
    </xf>
    <xf numFmtId="43" fontId="16" fillId="2" borderId="12" xfId="2" applyFont="1" applyFill="1" applyBorder="1" applyAlignment="1">
      <alignment horizontal="center" vertical="top"/>
    </xf>
    <xf numFmtId="43" fontId="16" fillId="2" borderId="12" xfId="2" applyFont="1" applyFill="1" applyBorder="1" applyAlignment="1">
      <alignment vertical="top"/>
    </xf>
    <xf numFmtId="43" fontId="16" fillId="2" borderId="13" xfId="2" applyFont="1" applyFill="1" applyBorder="1" applyAlignment="1">
      <alignment vertical="top"/>
    </xf>
    <xf numFmtId="0" fontId="16" fillId="2" borderId="12" xfId="0" applyFont="1" applyFill="1" applyBorder="1" applyAlignment="1">
      <alignment vertical="top"/>
    </xf>
    <xf numFmtId="0" fontId="15" fillId="2" borderId="11" xfId="0" applyFont="1" applyFill="1" applyBorder="1" applyAlignment="1">
      <alignment horizontal="right" vertical="top" wrapText="1" readingOrder="1"/>
    </xf>
    <xf numFmtId="0" fontId="15" fillId="2" borderId="12" xfId="0" applyFont="1" applyFill="1" applyBorder="1" applyAlignment="1">
      <alignment horizontal="center" vertical="top"/>
    </xf>
    <xf numFmtId="43" fontId="15" fillId="2" borderId="12" xfId="2" applyFont="1" applyFill="1" applyBorder="1" applyAlignment="1">
      <alignment horizontal="center" vertical="top"/>
    </xf>
    <xf numFmtId="43" fontId="15" fillId="2" borderId="12" xfId="2" applyFont="1" applyFill="1" applyBorder="1" applyAlignment="1">
      <alignment vertical="top"/>
    </xf>
    <xf numFmtId="43" fontId="15" fillId="2" borderId="13" xfId="2" applyFont="1" applyFill="1" applyBorder="1" applyAlignment="1">
      <alignment vertical="top"/>
    </xf>
    <xf numFmtId="0" fontId="16" fillId="2" borderId="9" xfId="0" applyFont="1" applyFill="1" applyBorder="1" applyAlignment="1">
      <alignment horizontal="center" vertical="top"/>
    </xf>
    <xf numFmtId="43" fontId="16" fillId="2" borderId="9" xfId="2" applyFont="1" applyFill="1" applyBorder="1" applyAlignment="1">
      <alignment horizontal="center" vertical="top"/>
    </xf>
    <xf numFmtId="43" fontId="16" fillId="2" borderId="9" xfId="2" applyFont="1" applyFill="1" applyBorder="1" applyAlignment="1">
      <alignment vertical="top"/>
    </xf>
    <xf numFmtId="0" fontId="15" fillId="2" borderId="14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left" vertical="center"/>
    </xf>
    <xf numFmtId="10" fontId="15" fillId="2" borderId="15" xfId="3" applyNumberFormat="1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43" fontId="15" fillId="2" borderId="17" xfId="2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left" vertical="center"/>
    </xf>
    <xf numFmtId="10" fontId="15" fillId="2" borderId="19" xfId="3" applyNumberFormat="1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/>
    </xf>
    <xf numFmtId="43" fontId="15" fillId="2" borderId="21" xfId="2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top"/>
    </xf>
    <xf numFmtId="0" fontId="18" fillId="2" borderId="0" xfId="0" applyFont="1" applyFill="1" applyBorder="1" applyAlignment="1">
      <alignment horizontal="left" vertical="top"/>
    </xf>
    <xf numFmtId="0" fontId="5" fillId="0" borderId="23" xfId="1" applyFont="1" applyFill="1" applyBorder="1" applyAlignment="1" applyProtection="1">
      <alignment horizontal="center" vertical="center" wrapText="1"/>
    </xf>
    <xf numFmtId="0" fontId="5" fillId="0" borderId="24" xfId="1" applyFont="1" applyFill="1" applyBorder="1" applyAlignment="1" applyProtection="1">
      <alignment horizontal="center" vertical="center" wrapText="1"/>
    </xf>
    <xf numFmtId="0" fontId="5" fillId="0" borderId="25" xfId="1" applyFont="1" applyFill="1" applyBorder="1" applyAlignment="1" applyProtection="1">
      <alignment horizontal="center" vertical="center" wrapText="1"/>
    </xf>
    <xf numFmtId="0" fontId="5" fillId="0" borderId="26" xfId="1" applyFont="1" applyFill="1" applyBorder="1" applyAlignment="1" applyProtection="1">
      <alignment horizontal="center" vertical="center" wrapText="1"/>
    </xf>
    <xf numFmtId="0" fontId="4" fillId="0" borderId="3" xfId="1" applyFont="1" applyFill="1" applyBorder="1" applyAlignment="1" applyProtection="1">
      <alignment horizontal="center" vertical="center"/>
    </xf>
    <xf numFmtId="0" fontId="4" fillId="0" borderId="4" xfId="1" applyFont="1" applyFill="1" applyBorder="1" applyAlignment="1" applyProtection="1">
      <alignment horizontal="center" vertical="center"/>
    </xf>
    <xf numFmtId="0" fontId="0" fillId="0" borderId="4" xfId="0" applyBorder="1"/>
    <xf numFmtId="0" fontId="0" fillId="0" borderId="5" xfId="0" applyBorder="1"/>
    <xf numFmtId="0" fontId="8" fillId="0" borderId="27" xfId="1" applyFont="1" applyFill="1" applyBorder="1" applyAlignment="1" applyProtection="1">
      <alignment horizontal="left" vertical="center"/>
    </xf>
    <xf numFmtId="0" fontId="6" fillId="0" borderId="29" xfId="1" applyFont="1" applyFill="1" applyBorder="1" applyAlignment="1" applyProtection="1">
      <alignment vertical="top"/>
    </xf>
    <xf numFmtId="0" fontId="6" fillId="0" borderId="29" xfId="1" applyFont="1" applyBorder="1" applyAlignment="1" applyProtection="1">
      <alignment vertical="top"/>
    </xf>
    <xf numFmtId="0" fontId="6" fillId="0" borderId="29" xfId="1" applyFont="1" applyBorder="1" applyAlignment="1" applyProtection="1">
      <alignment wrapText="1"/>
    </xf>
    <xf numFmtId="0" fontId="6" fillId="0" borderId="29" xfId="1" applyFont="1" applyBorder="1" applyProtection="1"/>
    <xf numFmtId="0" fontId="6" fillId="0" borderId="31" xfId="1" applyFont="1" applyBorder="1" applyProtection="1"/>
    <xf numFmtId="0" fontId="8" fillId="0" borderId="29" xfId="1" applyFont="1" applyFill="1" applyBorder="1" applyAlignment="1" applyProtection="1">
      <alignment horizontal="left" vertical="center"/>
    </xf>
    <xf numFmtId="0" fontId="6" fillId="0" borderId="29" xfId="1" applyFont="1" applyBorder="1" applyAlignment="1" applyProtection="1">
      <alignment horizontal="left" indent="1"/>
    </xf>
    <xf numFmtId="0" fontId="6" fillId="0" borderId="27" xfId="1" applyFont="1" applyBorder="1" applyAlignment="1" applyProtection="1">
      <alignment horizontal="left" indent="1"/>
    </xf>
    <xf numFmtId="0" fontId="5" fillId="0" borderId="29" xfId="1" applyFont="1" applyBorder="1" applyProtection="1"/>
    <xf numFmtId="0" fontId="6" fillId="0" borderId="31" xfId="1" applyFont="1" applyBorder="1" applyAlignment="1" applyProtection="1">
      <alignment vertical="center" wrapText="1"/>
    </xf>
    <xf numFmtId="0" fontId="6" fillId="0" borderId="27" xfId="1" applyFont="1" applyBorder="1" applyProtection="1"/>
    <xf numFmtId="0" fontId="6" fillId="0" borderId="0" xfId="1" applyFont="1" applyBorder="1" applyAlignment="1" applyProtection="1">
      <alignment vertical="center" wrapText="1"/>
    </xf>
    <xf numFmtId="0" fontId="6" fillId="0" borderId="31" xfId="1" applyFont="1" applyBorder="1" applyAlignment="1" applyProtection="1">
      <alignment horizontal="left" indent="1"/>
    </xf>
    <xf numFmtId="0" fontId="8" fillId="0" borderId="0" xfId="1" applyFont="1" applyBorder="1" applyProtection="1"/>
    <xf numFmtId="0" fontId="20" fillId="2" borderId="0" xfId="4" applyFont="1" applyFill="1" applyAlignment="1">
      <alignment horizontal="center"/>
    </xf>
    <xf numFmtId="0" fontId="5" fillId="0" borderId="0" xfId="1" applyFont="1" applyBorder="1" applyAlignment="1" applyProtection="1">
      <alignment horizontal="center"/>
    </xf>
    <xf numFmtId="0" fontId="6" fillId="3" borderId="29" xfId="1" applyFont="1" applyFill="1" applyBorder="1" applyAlignment="1" applyProtection="1">
      <alignment wrapText="1"/>
    </xf>
    <xf numFmtId="0" fontId="6" fillId="3" borderId="34" xfId="1" applyFont="1" applyFill="1" applyBorder="1" applyProtection="1"/>
    <xf numFmtId="0" fontId="8" fillId="0" borderId="6" xfId="1" applyFont="1" applyFill="1" applyBorder="1" applyAlignment="1" applyProtection="1">
      <alignment horizontal="right" vertical="center"/>
    </xf>
    <xf numFmtId="0" fontId="4" fillId="0" borderId="4" xfId="1" applyFont="1" applyFill="1" applyBorder="1" applyAlignment="1" applyProtection="1">
      <alignment horizontal="right" vertical="center"/>
    </xf>
    <xf numFmtId="0" fontId="8" fillId="0" borderId="22" xfId="1" applyFont="1" applyFill="1" applyBorder="1" applyAlignment="1" applyProtection="1">
      <alignment horizontal="right" vertical="center"/>
    </xf>
    <xf numFmtId="0" fontId="8" fillId="0" borderId="1" xfId="1" applyFont="1" applyFill="1" applyBorder="1" applyAlignment="1" applyProtection="1">
      <alignment horizontal="right" vertical="center"/>
    </xf>
    <xf numFmtId="4" fontId="6" fillId="0" borderId="6" xfId="1" applyNumberFormat="1" applyFont="1" applyFill="1" applyBorder="1" applyAlignment="1" applyProtection="1">
      <alignment horizontal="right" vertical="center" wrapText="1"/>
    </xf>
    <xf numFmtId="4" fontId="6" fillId="0" borderId="28" xfId="1" applyNumberFormat="1" applyFont="1" applyFill="1" applyBorder="1" applyAlignment="1" applyProtection="1">
      <alignment horizontal="right" vertical="center" wrapText="1"/>
    </xf>
    <xf numFmtId="0" fontId="6" fillId="0" borderId="1" xfId="1" applyFont="1" applyFill="1" applyBorder="1" applyAlignment="1" applyProtection="1">
      <alignment horizontal="right" vertical="center"/>
    </xf>
    <xf numFmtId="0" fontId="6" fillId="0" borderId="1" xfId="1" applyFont="1" applyBorder="1" applyAlignment="1" applyProtection="1">
      <alignment horizontal="right" vertical="center"/>
    </xf>
    <xf numFmtId="4" fontId="6" fillId="2" borderId="1" xfId="1" applyNumberFormat="1" applyFont="1" applyFill="1" applyBorder="1" applyAlignment="1" applyProtection="1">
      <alignment horizontal="right" vertical="center" wrapText="1"/>
    </xf>
    <xf numFmtId="0" fontId="6" fillId="0" borderId="1" xfId="1" applyFont="1" applyBorder="1" applyAlignment="1" applyProtection="1">
      <alignment horizontal="right" vertical="center" wrapText="1"/>
    </xf>
    <xf numFmtId="4" fontId="5" fillId="0" borderId="1" xfId="1" applyNumberFormat="1" applyFont="1" applyFill="1" applyBorder="1" applyAlignment="1" applyProtection="1">
      <alignment horizontal="right" vertical="center" wrapText="1"/>
    </xf>
    <xf numFmtId="4" fontId="5" fillId="0" borderId="30" xfId="1" applyNumberFormat="1" applyFont="1" applyFill="1" applyBorder="1" applyAlignment="1" applyProtection="1">
      <alignment horizontal="right" vertical="center" wrapText="1"/>
    </xf>
    <xf numFmtId="0" fontId="6" fillId="0" borderId="2" xfId="1" applyFont="1" applyBorder="1" applyAlignment="1" applyProtection="1">
      <alignment horizontal="right" vertical="center" wrapText="1"/>
    </xf>
    <xf numFmtId="4" fontId="6" fillId="0" borderId="2" xfId="1" applyNumberFormat="1" applyFont="1" applyBorder="1" applyAlignment="1" applyProtection="1">
      <alignment horizontal="right" vertical="center" wrapText="1"/>
    </xf>
    <xf numFmtId="4" fontId="6" fillId="0" borderId="32" xfId="1" applyNumberFormat="1" applyFont="1" applyBorder="1" applyAlignment="1" applyProtection="1">
      <alignment horizontal="right" vertical="center" wrapText="1"/>
    </xf>
    <xf numFmtId="0" fontId="6" fillId="0" borderId="1" xfId="1" applyNumberFormat="1" applyFont="1" applyBorder="1" applyAlignment="1" applyProtection="1">
      <alignment horizontal="right" vertical="center" wrapText="1"/>
    </xf>
    <xf numFmtId="4" fontId="6" fillId="0" borderId="1" xfId="1" quotePrefix="1" applyNumberFormat="1" applyFont="1" applyBorder="1" applyAlignment="1" applyProtection="1">
      <alignment horizontal="right" vertical="center" wrapText="1"/>
    </xf>
    <xf numFmtId="0" fontId="6" fillId="3" borderId="6" xfId="1" applyNumberFormat="1" applyFont="1" applyFill="1" applyBorder="1" applyAlignment="1" applyProtection="1">
      <alignment horizontal="right" vertical="center" wrapText="1"/>
    </xf>
    <xf numFmtId="4" fontId="6" fillId="3" borderId="1" xfId="1" quotePrefix="1" applyNumberFormat="1" applyFont="1" applyFill="1" applyBorder="1" applyAlignment="1" applyProtection="1">
      <alignment horizontal="right" vertical="center" wrapText="1"/>
    </xf>
    <xf numFmtId="10" fontId="6" fillId="0" borderId="6" xfId="1" applyNumberFormat="1" applyFont="1" applyBorder="1" applyAlignment="1" applyProtection="1">
      <alignment horizontal="right" vertical="center"/>
    </xf>
    <xf numFmtId="4" fontId="6" fillId="0" borderId="6" xfId="1" quotePrefix="1" applyNumberFormat="1" applyFont="1" applyBorder="1" applyAlignment="1" applyProtection="1">
      <alignment horizontal="right" vertical="center" wrapText="1"/>
    </xf>
    <xf numFmtId="0" fontId="6" fillId="0" borderId="2" xfId="1" applyFont="1" applyBorder="1" applyAlignment="1" applyProtection="1">
      <alignment horizontal="right" vertical="center"/>
    </xf>
    <xf numFmtId="4" fontId="6" fillId="0" borderId="2" xfId="1" quotePrefix="1" applyNumberFormat="1" applyFont="1" applyBorder="1" applyAlignment="1" applyProtection="1">
      <alignment horizontal="right" vertical="center" wrapText="1"/>
    </xf>
    <xf numFmtId="4" fontId="6" fillId="0" borderId="32" xfId="1" quotePrefix="1" applyNumberFormat="1" applyFont="1" applyBorder="1" applyAlignment="1" applyProtection="1">
      <alignment horizontal="right" vertical="center" wrapText="1"/>
    </xf>
    <xf numFmtId="0" fontId="6" fillId="3" borderId="35" xfId="1" applyFont="1" applyFill="1" applyBorder="1" applyAlignment="1" applyProtection="1">
      <alignment horizontal="right" vertical="center"/>
    </xf>
    <xf numFmtId="4" fontId="6" fillId="3" borderId="35" xfId="1" quotePrefix="1" applyNumberFormat="1" applyFont="1" applyFill="1" applyBorder="1" applyAlignment="1" applyProtection="1">
      <alignment horizontal="right" vertical="center" wrapText="1"/>
    </xf>
    <xf numFmtId="4" fontId="5" fillId="0" borderId="4" xfId="1" quotePrefix="1" applyNumberFormat="1" applyFont="1" applyBorder="1" applyAlignment="1" applyProtection="1">
      <alignment horizontal="right" vertical="center" wrapText="1"/>
    </xf>
    <xf numFmtId="4" fontId="5" fillId="0" borderId="5" xfId="1" quotePrefix="1" applyNumberFormat="1" applyFont="1" applyBorder="1" applyAlignment="1" applyProtection="1">
      <alignment horizontal="right" vertical="center" wrapText="1"/>
    </xf>
    <xf numFmtId="4" fontId="5" fillId="0" borderId="22" xfId="1" quotePrefix="1" applyNumberFormat="1" applyFont="1" applyBorder="1" applyAlignment="1" applyProtection="1">
      <alignment horizontal="right" vertical="center" wrapText="1"/>
    </xf>
    <xf numFmtId="4" fontId="5" fillId="0" borderId="33" xfId="1" quotePrefix="1" applyNumberFormat="1" applyFont="1" applyBorder="1" applyAlignment="1" applyProtection="1">
      <alignment horizontal="right" vertical="center" wrapText="1"/>
    </xf>
    <xf numFmtId="10" fontId="6" fillId="0" borderId="1" xfId="1" applyNumberFormat="1" applyFont="1" applyBorder="1" applyAlignment="1" applyProtection="1">
      <alignment horizontal="right" vertical="center" wrapText="1"/>
    </xf>
    <xf numFmtId="4" fontId="6" fillId="0" borderId="30" xfId="1" quotePrefix="1" applyNumberFormat="1" applyFont="1" applyBorder="1" applyAlignment="1" applyProtection="1">
      <alignment horizontal="right" vertical="center" wrapText="1"/>
    </xf>
    <xf numFmtId="4" fontId="6" fillId="0" borderId="6" xfId="1" applyNumberFormat="1" applyFont="1" applyBorder="1" applyAlignment="1" applyProtection="1">
      <alignment horizontal="right" vertical="center" wrapText="1"/>
    </xf>
    <xf numFmtId="4" fontId="6" fillId="0" borderId="28" xfId="1" applyNumberFormat="1" applyFont="1" applyBorder="1" applyAlignment="1" applyProtection="1">
      <alignment horizontal="right" vertical="center" wrapText="1"/>
    </xf>
    <xf numFmtId="4" fontId="5" fillId="2" borderId="1" xfId="1" quotePrefix="1" applyNumberFormat="1" applyFont="1" applyFill="1" applyBorder="1" applyAlignment="1" applyProtection="1">
      <alignment horizontal="right" vertical="center" wrapText="1"/>
    </xf>
    <xf numFmtId="4" fontId="5" fillId="2" borderId="30" xfId="1" quotePrefix="1" applyNumberFormat="1" applyFont="1" applyFill="1" applyBorder="1" applyAlignment="1" applyProtection="1">
      <alignment horizontal="right" vertical="center" wrapText="1"/>
    </xf>
    <xf numFmtId="0" fontId="6" fillId="0" borderId="1" xfId="1" applyFont="1" applyBorder="1" applyAlignment="1" applyProtection="1">
      <alignment horizontal="right" vertical="center" indent="1"/>
    </xf>
    <xf numFmtId="0" fontId="7" fillId="0" borderId="2" xfId="1" applyFont="1" applyBorder="1" applyAlignment="1" applyProtection="1">
      <alignment horizontal="right" vertical="center" indent="1"/>
    </xf>
    <xf numFmtId="4" fontId="6" fillId="2" borderId="2" xfId="1" applyNumberFormat="1" applyFont="1" applyFill="1" applyBorder="1" applyAlignment="1" applyProtection="1">
      <alignment horizontal="right" vertical="center" wrapText="1"/>
    </xf>
    <xf numFmtId="4" fontId="6" fillId="2" borderId="32" xfId="1" applyNumberFormat="1" applyFont="1" applyFill="1" applyBorder="1" applyAlignment="1" applyProtection="1">
      <alignment horizontal="right" vertical="center" wrapText="1"/>
    </xf>
    <xf numFmtId="4" fontId="6" fillId="2" borderId="4" xfId="1" quotePrefix="1" applyNumberFormat="1" applyFont="1" applyFill="1" applyBorder="1" applyAlignment="1" applyProtection="1">
      <alignment horizontal="right" vertical="center" wrapText="1"/>
    </xf>
    <xf numFmtId="4" fontId="6" fillId="2" borderId="6" xfId="1" applyNumberFormat="1" applyFont="1" applyFill="1" applyBorder="1" applyAlignment="1" applyProtection="1">
      <alignment horizontal="right" vertical="center" wrapText="1"/>
    </xf>
    <xf numFmtId="0" fontId="5" fillId="0" borderId="1" xfId="1" applyFont="1" applyBorder="1" applyAlignment="1" applyProtection="1">
      <alignment horizontal="right" vertical="center"/>
    </xf>
    <xf numFmtId="4" fontId="6" fillId="2" borderId="1" xfId="1" quotePrefix="1" applyNumberFormat="1" applyFont="1" applyFill="1" applyBorder="1" applyAlignment="1" applyProtection="1">
      <alignment horizontal="right" vertical="center" wrapText="1"/>
    </xf>
    <xf numFmtId="0" fontId="5" fillId="0" borderId="4" xfId="1" applyFont="1" applyBorder="1" applyAlignment="1" applyProtection="1">
      <alignment horizontal="right" vertical="center"/>
    </xf>
    <xf numFmtId="164" fontId="2" fillId="0" borderId="4" xfId="1" quotePrefix="1" applyNumberFormat="1" applyFont="1" applyBorder="1" applyAlignment="1" applyProtection="1">
      <alignment horizontal="right" vertical="center" wrapText="1"/>
    </xf>
    <xf numFmtId="164" fontId="2" fillId="0" borderId="5" xfId="1" quotePrefix="1" applyNumberFormat="1" applyFont="1" applyBorder="1" applyAlignment="1" applyProtection="1">
      <alignment horizontal="right" vertical="center" wrapText="1"/>
    </xf>
    <xf numFmtId="2" fontId="6" fillId="0" borderId="1" xfId="1" applyNumberFormat="1" applyFont="1" applyBorder="1" applyAlignment="1" applyProtection="1">
      <alignment horizontal="right" vertical="center" wrapText="1"/>
    </xf>
    <xf numFmtId="10" fontId="6" fillId="0" borderId="1" xfId="1" applyNumberFormat="1" applyFont="1" applyBorder="1" applyAlignment="1" applyProtection="1">
      <alignment horizontal="right" vertical="center"/>
    </xf>
    <xf numFmtId="0" fontId="6" fillId="3" borderId="27" xfId="1" applyFont="1" applyFill="1" applyBorder="1" applyAlignment="1" applyProtection="1">
      <alignment wrapText="1"/>
    </xf>
    <xf numFmtId="0" fontId="6" fillId="3" borderId="6" xfId="1" applyFont="1" applyFill="1" applyBorder="1" applyAlignment="1" applyProtection="1">
      <alignment horizontal="right" vertical="center" wrapText="1"/>
    </xf>
    <xf numFmtId="4" fontId="6" fillId="3" borderId="6" xfId="1" quotePrefix="1" applyNumberFormat="1" applyFont="1" applyFill="1" applyBorder="1" applyAlignment="1" applyProtection="1">
      <alignment horizontal="right" vertical="center" wrapText="1"/>
    </xf>
    <xf numFmtId="0" fontId="6" fillId="3" borderId="1" xfId="1" applyFont="1" applyFill="1" applyBorder="1" applyAlignment="1" applyProtection="1">
      <alignment horizontal="right" vertical="center" wrapText="1"/>
    </xf>
    <xf numFmtId="0" fontId="6" fillId="3" borderId="34" xfId="1" applyFont="1" applyFill="1" applyBorder="1" applyAlignment="1" applyProtection="1">
      <alignment horizontal="left" indent="1"/>
    </xf>
    <xf numFmtId="0" fontId="7" fillId="3" borderId="35" xfId="1" applyFont="1" applyFill="1" applyBorder="1" applyAlignment="1" applyProtection="1">
      <alignment horizontal="right" vertical="center" indent="1"/>
    </xf>
    <xf numFmtId="4" fontId="6" fillId="3" borderId="35" xfId="1" applyNumberFormat="1" applyFont="1" applyFill="1" applyBorder="1" applyAlignment="1" applyProtection="1">
      <alignment horizontal="right" vertical="center" wrapText="1"/>
    </xf>
    <xf numFmtId="9" fontId="6" fillId="0" borderId="6" xfId="1" applyNumberFormat="1" applyFont="1" applyBorder="1" applyAlignment="1" applyProtection="1">
      <alignment horizontal="right" vertical="center" indent="1"/>
    </xf>
    <xf numFmtId="9" fontId="6" fillId="0" borderId="1" xfId="1" applyNumberFormat="1" applyFont="1" applyBorder="1" applyAlignment="1" applyProtection="1">
      <alignment horizontal="right" vertical="center" indent="1"/>
    </xf>
    <xf numFmtId="4" fontId="6" fillId="0" borderId="4" xfId="1" quotePrefix="1" applyNumberFormat="1" applyFont="1" applyBorder="1" applyAlignment="1" applyProtection="1">
      <alignment horizontal="right" vertical="center" wrapText="1"/>
    </xf>
    <xf numFmtId="0" fontId="19" fillId="2" borderId="0" xfId="1" applyFont="1" applyFill="1" applyAlignment="1">
      <alignment horizontal="center" vertical="center"/>
    </xf>
    <xf numFmtId="0" fontId="16" fillId="2" borderId="0" xfId="4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top" wrapText="1"/>
    </xf>
    <xf numFmtId="0" fontId="8" fillId="0" borderId="0" xfId="1" applyFont="1" applyBorder="1" applyAlignment="1" applyProtection="1">
      <alignment horizontal="left" vertical="top" wrapText="1"/>
    </xf>
    <xf numFmtId="0" fontId="3" fillId="0" borderId="0" xfId="1" applyFont="1" applyBorder="1" applyAlignment="1" applyProtection="1">
      <alignment horizontal="center" vertical="center" wrapText="1"/>
    </xf>
    <xf numFmtId="0" fontId="4" fillId="0" borderId="0" xfId="1" applyFont="1" applyBorder="1" applyAlignment="1" applyProtection="1">
      <alignment horizontal="center" wrapText="1"/>
    </xf>
    <xf numFmtId="0" fontId="1" fillId="0" borderId="0" xfId="0" applyFont="1" applyAlignment="1" applyProtection="1">
      <alignment horizontal="center" vertical="center"/>
    </xf>
    <xf numFmtId="0" fontId="5" fillId="0" borderId="0" xfId="1" applyFont="1" applyBorder="1" applyAlignment="1" applyProtection="1">
      <alignment horizontal="center"/>
    </xf>
    <xf numFmtId="0" fontId="5" fillId="0" borderId="23" xfId="1" applyFont="1" applyFill="1" applyBorder="1" applyAlignment="1" applyProtection="1">
      <alignment horizontal="center" vertical="center" wrapText="1"/>
    </xf>
    <xf numFmtId="0" fontId="5" fillId="0" borderId="26" xfId="1" applyFont="1" applyFill="1" applyBorder="1" applyAlignment="1" applyProtection="1">
      <alignment horizontal="center" vertical="center" wrapText="1"/>
    </xf>
  </cellXfs>
  <cellStyles count="5">
    <cellStyle name="Millares" xfId="2" builtinId="3"/>
    <cellStyle name="Normal" xfId="0" builtinId="0"/>
    <cellStyle name="Normal 2" xfId="1"/>
    <cellStyle name="Normal 2 2 2" xfId="4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53010</xdr:colOff>
      <xdr:row>1</xdr:row>
      <xdr:rowOff>66263</xdr:rowOff>
    </xdr:from>
    <xdr:to>
      <xdr:col>2</xdr:col>
      <xdr:colOff>111690</xdr:colOff>
      <xdr:row>3</xdr:row>
      <xdr:rowOff>43816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638CB1-023D-4D89-98E4-8D967FF7BE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/>
      </xdr:blipFill>
      <xdr:spPr bwMode="auto">
        <a:xfrm>
          <a:off x="312090" y="241523"/>
          <a:ext cx="797820" cy="41951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5</xdr:col>
      <xdr:colOff>209550</xdr:colOff>
      <xdr:row>30</xdr:row>
      <xdr:rowOff>28575</xdr:rowOff>
    </xdr:from>
    <xdr:to>
      <xdr:col>7</xdr:col>
      <xdr:colOff>866140</xdr:colOff>
      <xdr:row>36</xdr:row>
      <xdr:rowOff>66675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640"/>
        <a:stretch/>
      </xdr:blipFill>
      <xdr:spPr bwMode="auto">
        <a:xfrm>
          <a:off x="5057775" y="6381750"/>
          <a:ext cx="2266315" cy="10668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485775</xdr:colOff>
      <xdr:row>51</xdr:row>
      <xdr:rowOff>0</xdr:rowOff>
    </xdr:from>
    <xdr:to>
      <xdr:col>3</xdr:col>
      <xdr:colOff>1075690</xdr:colOff>
      <xdr:row>56</xdr:row>
      <xdr:rowOff>114300</xdr:rowOff>
    </xdr:to>
    <xdr:pic>
      <xdr:nvPicPr>
        <xdr:cNvPr id="2" name="Imagen 1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640"/>
        <a:stretch/>
      </xdr:blipFill>
      <xdr:spPr bwMode="auto">
        <a:xfrm>
          <a:off x="3914775" y="10410825"/>
          <a:ext cx="2266315" cy="10668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2"/>
  <sheetViews>
    <sheetView topLeftCell="A25" workbookViewId="0">
      <selection activeCell="H39" sqref="B1:H39"/>
    </sheetView>
  </sheetViews>
  <sheetFormatPr baseColWidth="10" defaultColWidth="11.5703125" defaultRowHeight="15" x14ac:dyDescent="0.25"/>
  <cols>
    <col min="1" max="1" width="3.7109375" style="14" customWidth="1"/>
    <col min="2" max="2" width="10.7109375" style="14" customWidth="1"/>
    <col min="3" max="3" width="47.42578125" style="14" customWidth="1"/>
    <col min="4" max="4" width="5.42578125" style="14" bestFit="1" customWidth="1"/>
    <col min="5" max="5" width="5.42578125" style="14" customWidth="1"/>
    <col min="6" max="6" width="12.42578125" style="14" customWidth="1"/>
    <col min="7" max="7" width="11.7109375" style="14" customWidth="1"/>
    <col min="8" max="8" width="14.7109375" style="14" customWidth="1"/>
    <col min="9" max="9" width="3.140625" style="14" customWidth="1"/>
    <col min="10" max="16384" width="11.5703125" style="14"/>
  </cols>
  <sheetData>
    <row r="1" spans="2:8" ht="16.5" x14ac:dyDescent="0.3">
      <c r="B1" s="11"/>
      <c r="C1" s="11"/>
      <c r="D1" s="12"/>
      <c r="E1" s="12"/>
      <c r="F1" s="11"/>
      <c r="G1" s="11"/>
      <c r="H1" s="11"/>
    </row>
    <row r="2" spans="2:8" ht="18" x14ac:dyDescent="0.25">
      <c r="B2" s="150" t="s">
        <v>15</v>
      </c>
      <c r="C2" s="150"/>
      <c r="D2" s="150"/>
      <c r="E2" s="150"/>
      <c r="F2" s="150"/>
      <c r="G2" s="150"/>
      <c r="H2" s="150"/>
    </row>
    <row r="3" spans="2:8" ht="18" x14ac:dyDescent="0.25">
      <c r="B3" s="87"/>
      <c r="C3" s="87"/>
      <c r="D3" s="87"/>
      <c r="E3" s="87"/>
      <c r="F3" s="87"/>
      <c r="G3" s="87"/>
      <c r="H3" s="87"/>
    </row>
    <row r="4" spans="2:8" ht="18" x14ac:dyDescent="0.25">
      <c r="B4" s="150" t="s">
        <v>16</v>
      </c>
      <c r="C4" s="150"/>
      <c r="D4" s="150"/>
      <c r="E4" s="150"/>
      <c r="F4" s="150"/>
      <c r="G4" s="150"/>
      <c r="H4" s="150"/>
    </row>
    <row r="5" spans="2:8" ht="16.5" x14ac:dyDescent="0.3">
      <c r="B5" s="13"/>
      <c r="C5" s="13"/>
      <c r="D5" s="13"/>
      <c r="E5" s="13"/>
      <c r="F5" s="13"/>
      <c r="G5" s="13"/>
      <c r="H5" s="13"/>
    </row>
    <row r="6" spans="2:8" s="17" customFormat="1" ht="13.5" x14ac:dyDescent="0.25">
      <c r="B6" s="16" t="s">
        <v>17</v>
      </c>
      <c r="C6" s="151" t="s">
        <v>18</v>
      </c>
      <c r="D6" s="151"/>
      <c r="E6" s="151"/>
      <c r="F6" s="151"/>
      <c r="G6" s="151"/>
      <c r="H6" s="151"/>
    </row>
    <row r="7" spans="2:8" s="17" customFormat="1" ht="13.5" x14ac:dyDescent="0.25">
      <c r="B7" s="18" t="s">
        <v>19</v>
      </c>
      <c r="C7" s="19" t="s">
        <v>20</v>
      </c>
      <c r="D7" s="20"/>
      <c r="E7" s="20"/>
      <c r="F7" s="20"/>
      <c r="G7" s="20"/>
      <c r="H7" s="20"/>
    </row>
    <row r="8" spans="2:8" s="17" customFormat="1" ht="13.5" x14ac:dyDescent="0.25">
      <c r="B8" s="18" t="s">
        <v>21</v>
      </c>
      <c r="C8" s="19" t="s">
        <v>20</v>
      </c>
      <c r="D8" s="20"/>
      <c r="E8" s="20"/>
      <c r="F8" s="20"/>
      <c r="G8" s="20"/>
      <c r="H8" s="20"/>
    </row>
    <row r="9" spans="2:8" s="17" customFormat="1" ht="14.25" thickBot="1" x14ac:dyDescent="0.3">
      <c r="B9" s="21"/>
      <c r="C9" s="22"/>
      <c r="D9" s="23"/>
      <c r="E9" s="23"/>
      <c r="F9" s="20"/>
      <c r="G9" s="20"/>
      <c r="H9" s="20"/>
    </row>
    <row r="10" spans="2:8" s="17" customFormat="1" ht="22.15" customHeight="1" thickBot="1" x14ac:dyDescent="0.3">
      <c r="B10" s="24" t="s">
        <v>22</v>
      </c>
      <c r="C10" s="25" t="s">
        <v>2</v>
      </c>
      <c r="D10" s="26" t="s">
        <v>23</v>
      </c>
      <c r="E10" s="26" t="s">
        <v>24</v>
      </c>
      <c r="F10" s="27" t="s">
        <v>25</v>
      </c>
      <c r="G10" s="25" t="s">
        <v>26</v>
      </c>
      <c r="H10" s="28" t="s">
        <v>27</v>
      </c>
    </row>
    <row r="11" spans="2:8" s="17" customFormat="1" ht="14.25" thickBot="1" x14ac:dyDescent="0.3">
      <c r="B11" s="24"/>
      <c r="C11" s="25" t="s">
        <v>28</v>
      </c>
      <c r="D11" s="26"/>
      <c r="E11" s="26"/>
      <c r="F11" s="27"/>
      <c r="G11" s="25"/>
      <c r="H11" s="29">
        <f>+SUM(H13:H16)</f>
        <v>177677.30621397652</v>
      </c>
    </row>
    <row r="12" spans="2:8" s="17" customFormat="1" ht="13.5" x14ac:dyDescent="0.25">
      <c r="B12" s="30">
        <v>1</v>
      </c>
      <c r="C12" s="31" t="s">
        <v>29</v>
      </c>
      <c r="D12" s="32"/>
      <c r="E12" s="32"/>
      <c r="F12" s="33"/>
      <c r="G12" s="33"/>
      <c r="H12" s="34">
        <f>SUM(H13:H16)</f>
        <v>177677.30621397652</v>
      </c>
    </row>
    <row r="13" spans="2:8" s="17" customFormat="1" ht="13.5" x14ac:dyDescent="0.25">
      <c r="B13" s="35">
        <v>1.03</v>
      </c>
      <c r="C13" s="36" t="s">
        <v>30</v>
      </c>
      <c r="D13" s="37" t="s">
        <v>31</v>
      </c>
      <c r="E13" s="37">
        <v>1</v>
      </c>
      <c r="F13" s="38">
        <v>11</v>
      </c>
      <c r="G13" s="39">
        <f>+'A1'!C41</f>
        <v>3509.0449131377954</v>
      </c>
      <c r="H13" s="40">
        <f>F13*G13</f>
        <v>38599.494044515748</v>
      </c>
    </row>
    <row r="14" spans="2:8" s="17" customFormat="1" ht="13.5" x14ac:dyDescent="0.25">
      <c r="B14" s="35">
        <v>1.02</v>
      </c>
      <c r="C14" s="41" t="s">
        <v>32</v>
      </c>
      <c r="D14" s="37" t="s">
        <v>31</v>
      </c>
      <c r="E14" s="37">
        <v>1</v>
      </c>
      <c r="F14" s="38">
        <v>11</v>
      </c>
      <c r="G14" s="39">
        <f>+'A1'!D41</f>
        <v>4214.4791566503263</v>
      </c>
      <c r="H14" s="40">
        <f t="shared" ref="H13:H16" si="0">F14*G14</f>
        <v>46359.27072315359</v>
      </c>
    </row>
    <row r="15" spans="2:8" s="17" customFormat="1" ht="27" x14ac:dyDescent="0.25">
      <c r="B15" s="35">
        <v>1.03</v>
      </c>
      <c r="C15" s="36" t="s">
        <v>33</v>
      </c>
      <c r="D15" s="37" t="s">
        <v>31</v>
      </c>
      <c r="E15" s="37">
        <v>1</v>
      </c>
      <c r="F15" s="38">
        <v>11</v>
      </c>
      <c r="G15" s="39">
        <f>+'A1'!D41</f>
        <v>4214.4791566503263</v>
      </c>
      <c r="H15" s="40">
        <f t="shared" si="0"/>
        <v>46359.27072315359</v>
      </c>
    </row>
    <row r="16" spans="2:8" s="17" customFormat="1" ht="13.5" x14ac:dyDescent="0.25">
      <c r="B16" s="35">
        <v>1.04</v>
      </c>
      <c r="C16" s="36" t="s">
        <v>34</v>
      </c>
      <c r="D16" s="37" t="s">
        <v>31</v>
      </c>
      <c r="E16" s="37">
        <v>1</v>
      </c>
      <c r="F16" s="38">
        <v>11</v>
      </c>
      <c r="G16" s="39">
        <f>+'A1'!D41</f>
        <v>4214.4791566503263</v>
      </c>
      <c r="H16" s="40">
        <f t="shared" si="0"/>
        <v>46359.27072315359</v>
      </c>
    </row>
    <row r="17" spans="2:8" s="17" customFormat="1" ht="14.25" thickBot="1" x14ac:dyDescent="0.3">
      <c r="B17" s="42"/>
      <c r="C17" s="36"/>
      <c r="D17" s="43"/>
      <c r="E17" s="43"/>
      <c r="F17" s="44"/>
      <c r="G17" s="45"/>
      <c r="H17" s="46"/>
    </row>
    <row r="18" spans="2:8" s="17" customFormat="1" ht="14.25" thickBot="1" x14ac:dyDescent="0.3">
      <c r="B18" s="24"/>
      <c r="C18" s="25" t="s">
        <v>35</v>
      </c>
      <c r="D18" s="26"/>
      <c r="E18" s="26"/>
      <c r="F18" s="27"/>
      <c r="G18" s="25"/>
      <c r="H18" s="29">
        <f>+SUM(H20:H23)</f>
        <v>177677.30621397652</v>
      </c>
    </row>
    <row r="19" spans="2:8" s="17" customFormat="1" ht="13.5" x14ac:dyDescent="0.25">
      <c r="B19" s="30">
        <v>1</v>
      </c>
      <c r="C19" s="31" t="s">
        <v>29</v>
      </c>
      <c r="D19" s="32"/>
      <c r="E19" s="47"/>
      <c r="F19" s="48"/>
      <c r="G19" s="49"/>
      <c r="H19" s="34">
        <f>SUM(H20:H23)</f>
        <v>177677.30621397652</v>
      </c>
    </row>
    <row r="20" spans="2:8" s="17" customFormat="1" ht="13.5" x14ac:dyDescent="0.25">
      <c r="B20" s="35">
        <v>1.03</v>
      </c>
      <c r="C20" s="36" t="s">
        <v>30</v>
      </c>
      <c r="D20" s="37" t="s">
        <v>31</v>
      </c>
      <c r="E20" s="37">
        <v>1</v>
      </c>
      <c r="F20" s="38">
        <v>11</v>
      </c>
      <c r="G20" s="39">
        <f>+'A1'!C41</f>
        <v>3509.0449131377954</v>
      </c>
      <c r="H20" s="40">
        <f t="shared" ref="H20:H23" si="1">F20*G20</f>
        <v>38599.494044515748</v>
      </c>
    </row>
    <row r="21" spans="2:8" s="17" customFormat="1" ht="13.5" x14ac:dyDescent="0.25">
      <c r="B21" s="35">
        <v>1.02</v>
      </c>
      <c r="C21" s="41" t="s">
        <v>32</v>
      </c>
      <c r="D21" s="37" t="s">
        <v>31</v>
      </c>
      <c r="E21" s="37">
        <v>1</v>
      </c>
      <c r="F21" s="38">
        <v>11</v>
      </c>
      <c r="G21" s="39">
        <f>+'A1'!D41</f>
        <v>4214.4791566503263</v>
      </c>
      <c r="H21" s="40">
        <f t="shared" si="1"/>
        <v>46359.27072315359</v>
      </c>
    </row>
    <row r="22" spans="2:8" s="17" customFormat="1" ht="27" x14ac:dyDescent="0.25">
      <c r="B22" s="35">
        <v>1.03</v>
      </c>
      <c r="C22" s="36" t="s">
        <v>33</v>
      </c>
      <c r="D22" s="37" t="s">
        <v>31</v>
      </c>
      <c r="E22" s="37">
        <v>1</v>
      </c>
      <c r="F22" s="38">
        <v>11</v>
      </c>
      <c r="G22" s="39">
        <f>+'A1'!D41</f>
        <v>4214.4791566503263</v>
      </c>
      <c r="H22" s="40">
        <f t="shared" si="1"/>
        <v>46359.27072315359</v>
      </c>
    </row>
    <row r="23" spans="2:8" s="17" customFormat="1" ht="13.5" x14ac:dyDescent="0.25">
      <c r="B23" s="35">
        <v>1.04</v>
      </c>
      <c r="C23" s="36" t="s">
        <v>34</v>
      </c>
      <c r="D23" s="37" t="s">
        <v>31</v>
      </c>
      <c r="E23" s="37">
        <v>1</v>
      </c>
      <c r="F23" s="38">
        <v>11</v>
      </c>
      <c r="G23" s="39">
        <f>+'A1'!D41</f>
        <v>4214.4791566503263</v>
      </c>
      <c r="H23" s="40">
        <f t="shared" si="1"/>
        <v>46359.27072315359</v>
      </c>
    </row>
    <row r="24" spans="2:8" s="17" customFormat="1" ht="13.5" x14ac:dyDescent="0.25">
      <c r="B24" s="42"/>
      <c r="C24" s="36"/>
      <c r="D24" s="43"/>
      <c r="E24" s="37"/>
      <c r="F24" s="39"/>
      <c r="G24" s="39"/>
      <c r="H24" s="40"/>
    </row>
    <row r="25" spans="2:8" s="17" customFormat="1" ht="13.5" x14ac:dyDescent="0.25">
      <c r="B25" s="50"/>
      <c r="C25" s="51" t="s">
        <v>36</v>
      </c>
      <c r="D25" s="52"/>
      <c r="E25" s="52"/>
      <c r="F25" s="53"/>
      <c r="G25" s="54"/>
      <c r="H25" s="55">
        <f>+H18+H11</f>
        <v>355354.61242795305</v>
      </c>
    </row>
    <row r="26" spans="2:8" s="17" customFormat="1" ht="13.5" x14ac:dyDescent="0.25">
      <c r="B26" s="50"/>
      <c r="C26" s="51" t="s">
        <v>37</v>
      </c>
      <c r="D26" s="52"/>
      <c r="E26" s="52"/>
      <c r="F26" s="53"/>
      <c r="G26" s="52">
        <v>0.18</v>
      </c>
      <c r="H26" s="55">
        <f>+H25*0.18</f>
        <v>63963.830237031543</v>
      </c>
    </row>
    <row r="27" spans="2:8" s="17" customFormat="1" ht="14.25" thickBot="1" x14ac:dyDescent="0.3">
      <c r="B27" s="56"/>
      <c r="C27" s="57" t="s">
        <v>38</v>
      </c>
      <c r="D27" s="58"/>
      <c r="E27" s="58"/>
      <c r="F27" s="59"/>
      <c r="G27" s="60"/>
      <c r="H27" s="61">
        <f>+H26+H25</f>
        <v>419318.44266498461</v>
      </c>
    </row>
    <row r="28" spans="2:8" s="17" customFormat="1" ht="12" x14ac:dyDescent="0.25"/>
    <row r="29" spans="2:8" s="17" customFormat="1" ht="12" x14ac:dyDescent="0.25"/>
    <row r="30" spans="2:8" s="17" customFormat="1" ht="53.45" customHeight="1" x14ac:dyDescent="0.25">
      <c r="B30" s="62"/>
      <c r="C30" s="152" t="s">
        <v>67</v>
      </c>
      <c r="D30" s="152"/>
      <c r="E30" s="152"/>
      <c r="F30" s="152"/>
      <c r="G30" s="152"/>
      <c r="H30" s="152"/>
    </row>
    <row r="31" spans="2:8" s="17" customFormat="1" ht="12" x14ac:dyDescent="0.25">
      <c r="C31" s="63"/>
    </row>
    <row r="32" spans="2:8" s="17" customFormat="1" ht="12" x14ac:dyDescent="0.25">
      <c r="C32" s="63"/>
    </row>
    <row r="33" spans="2:3" s="17" customFormat="1" ht="12" x14ac:dyDescent="0.25">
      <c r="C33" s="63"/>
    </row>
    <row r="34" spans="2:3" x14ac:dyDescent="0.25">
      <c r="C34" s="15"/>
    </row>
    <row r="35" spans="2:3" x14ac:dyDescent="0.25">
      <c r="C35" s="15"/>
    </row>
    <row r="36" spans="2:3" x14ac:dyDescent="0.25">
      <c r="C36" s="15"/>
    </row>
    <row r="37" spans="2:3" x14ac:dyDescent="0.25">
      <c r="C37" s="15"/>
    </row>
    <row r="38" spans="2:3" x14ac:dyDescent="0.25">
      <c r="C38" s="15"/>
    </row>
    <row r="39" spans="2:3" x14ac:dyDescent="0.25">
      <c r="C39" s="15"/>
    </row>
    <row r="41" spans="2:3" x14ac:dyDescent="0.25">
      <c r="B41" s="15"/>
    </row>
    <row r="42" spans="2:3" x14ac:dyDescent="0.25">
      <c r="C42" s="15"/>
    </row>
    <row r="43" spans="2:3" x14ac:dyDescent="0.25">
      <c r="C43" s="15"/>
    </row>
    <row r="44" spans="2:3" x14ac:dyDescent="0.25">
      <c r="C44" s="15"/>
    </row>
    <row r="45" spans="2:3" x14ac:dyDescent="0.25">
      <c r="C45" s="15"/>
    </row>
    <row r="46" spans="2:3" x14ac:dyDescent="0.25">
      <c r="C46" s="15"/>
    </row>
    <row r="47" spans="2:3" x14ac:dyDescent="0.25">
      <c r="C47" s="15"/>
    </row>
    <row r="48" spans="2:3" x14ac:dyDescent="0.25">
      <c r="C48" s="15"/>
    </row>
    <row r="49" spans="3:3" x14ac:dyDescent="0.25">
      <c r="C49" s="15"/>
    </row>
    <row r="50" spans="3:3" x14ac:dyDescent="0.25">
      <c r="C50" s="15"/>
    </row>
    <row r="52" spans="3:3" x14ac:dyDescent="0.25">
      <c r="C52" s="15"/>
    </row>
  </sheetData>
  <mergeCells count="4">
    <mergeCell ref="B2:H2"/>
    <mergeCell ref="B4:H4"/>
    <mergeCell ref="C6:H6"/>
    <mergeCell ref="C30:H30"/>
  </mergeCells>
  <pageMargins left="0.7" right="0.7" top="0.75" bottom="0.75" header="0.3" footer="0.3"/>
  <pageSetup paperSize="9" scale="8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0"/>
  <sheetViews>
    <sheetView showGridLines="0" tabSelected="1" zoomScaleNormal="100" workbookViewId="0">
      <selection activeCell="F8" sqref="F8"/>
    </sheetView>
  </sheetViews>
  <sheetFormatPr baseColWidth="10" defaultRowHeight="15" x14ac:dyDescent="0.25"/>
  <cols>
    <col min="1" max="1" width="51.42578125" customWidth="1"/>
    <col min="2" max="2" width="8.7109375" customWidth="1"/>
    <col min="3" max="3" width="16.42578125" customWidth="1"/>
    <col min="4" max="4" width="19.28515625" customWidth="1"/>
  </cols>
  <sheetData>
    <row r="1" spans="1:4" ht="15.75" x14ac:dyDescent="0.25">
      <c r="A1" s="156" t="s">
        <v>0</v>
      </c>
      <c r="B1" s="156"/>
      <c r="C1" s="156"/>
      <c r="D1" s="156"/>
    </row>
    <row r="2" spans="1:4" ht="15.6" customHeight="1" x14ac:dyDescent="0.25">
      <c r="A2" s="154" t="s">
        <v>56</v>
      </c>
      <c r="B2" s="154"/>
      <c r="C2" s="154"/>
      <c r="D2" s="154"/>
    </row>
    <row r="3" spans="1:4" ht="40.15" customHeight="1" x14ac:dyDescent="0.25">
      <c r="A3" s="155" t="s">
        <v>10</v>
      </c>
      <c r="B3" s="155"/>
      <c r="C3" s="155"/>
      <c r="D3" s="155"/>
    </row>
    <row r="4" spans="1:4" x14ac:dyDescent="0.25">
      <c r="A4" s="157" t="s">
        <v>1</v>
      </c>
      <c r="B4" s="157"/>
      <c r="C4" s="157"/>
      <c r="D4" s="157"/>
    </row>
    <row r="5" spans="1:4" ht="15.75" thickBot="1" x14ac:dyDescent="0.3">
      <c r="A5" s="88"/>
      <c r="B5" s="88"/>
      <c r="C5" s="88"/>
      <c r="D5" s="88"/>
    </row>
    <row r="6" spans="1:4" ht="18.600000000000001" customHeight="1" x14ac:dyDescent="0.25">
      <c r="A6" s="1"/>
      <c r="B6" s="158" t="s">
        <v>3</v>
      </c>
      <c r="C6" s="65" t="s">
        <v>11</v>
      </c>
      <c r="D6" s="64" t="s">
        <v>12</v>
      </c>
    </row>
    <row r="7" spans="1:4" ht="18.600000000000001" customHeight="1" thickBot="1" x14ac:dyDescent="0.3">
      <c r="A7" s="1"/>
      <c r="B7" s="159"/>
      <c r="C7" s="66" t="s">
        <v>13</v>
      </c>
      <c r="D7" s="67" t="s">
        <v>14</v>
      </c>
    </row>
    <row r="8" spans="1:4" ht="15.75" thickBot="1" x14ac:dyDescent="0.3">
      <c r="A8" s="68" t="s">
        <v>41</v>
      </c>
      <c r="B8" s="69"/>
      <c r="C8" s="70"/>
      <c r="D8" s="71"/>
    </row>
    <row r="9" spans="1:4" x14ac:dyDescent="0.25">
      <c r="A9" s="72" t="s">
        <v>42</v>
      </c>
      <c r="B9" s="91"/>
      <c r="C9" s="95"/>
      <c r="D9" s="96"/>
    </row>
    <row r="10" spans="1:4" x14ac:dyDescent="0.25">
      <c r="A10" s="73" t="s">
        <v>43</v>
      </c>
      <c r="B10" s="97"/>
      <c r="C10" s="95">
        <v>1025</v>
      </c>
      <c r="D10" s="96">
        <v>1025</v>
      </c>
    </row>
    <row r="11" spans="1:4" x14ac:dyDescent="0.25">
      <c r="A11" s="74" t="s">
        <v>44</v>
      </c>
      <c r="B11" s="98"/>
      <c r="C11" s="99">
        <f>+C10*10%</f>
        <v>102.5</v>
      </c>
      <c r="D11" s="99">
        <f>+D10*10%</f>
        <v>102.5</v>
      </c>
    </row>
    <row r="12" spans="1:4" x14ac:dyDescent="0.25">
      <c r="A12" s="75" t="s">
        <v>45</v>
      </c>
      <c r="B12" s="100"/>
      <c r="C12" s="101"/>
      <c r="D12" s="102"/>
    </row>
    <row r="13" spans="1:4" ht="16.149999999999999" customHeight="1" x14ac:dyDescent="0.25">
      <c r="A13" s="82" t="s">
        <v>68</v>
      </c>
      <c r="B13" s="103"/>
      <c r="C13" s="104">
        <v>0</v>
      </c>
      <c r="D13" s="105">
        <f>+(D10*1.35-D10)*0.625</f>
        <v>224.21875</v>
      </c>
    </row>
    <row r="14" spans="1:4" s="84" customFormat="1" ht="11.25" x14ac:dyDescent="0.2">
      <c r="A14" s="75" t="s">
        <v>70</v>
      </c>
      <c r="B14" s="106">
        <v>52</v>
      </c>
      <c r="C14" s="107">
        <f>+ROUND((((C10+C11)/30)/8)*1.25*$B$14,2)</f>
        <v>305.36</v>
      </c>
      <c r="D14" s="107">
        <f>+ROUND((((D10+D11+D13)/30)/8)*1.25*$B$14,2)</f>
        <v>366.09</v>
      </c>
    </row>
    <row r="15" spans="1:4" s="84" customFormat="1" ht="11.25" x14ac:dyDescent="0.2">
      <c r="A15" s="89" t="s">
        <v>71</v>
      </c>
      <c r="B15" s="108">
        <v>26</v>
      </c>
      <c r="C15" s="109">
        <f>+ROUND((((C10+C11)/30)/8)*1.35*$B$15,2)</f>
        <v>164.9</v>
      </c>
      <c r="D15" s="109">
        <f>+ROUND((((D10+D11+D13)/30)/8)*1.35*$B$15,2)</f>
        <v>197.69</v>
      </c>
    </row>
    <row r="16" spans="1:4" x14ac:dyDescent="0.25">
      <c r="A16" s="83" t="s">
        <v>58</v>
      </c>
      <c r="B16" s="110">
        <v>7.7799999999999994E-2</v>
      </c>
      <c r="C16" s="111">
        <f>+SUM(C10:C14)*$B$16</f>
        <v>111.476508</v>
      </c>
      <c r="D16" s="111">
        <f>+SUM(D10:D14)*$B$16</f>
        <v>133.64552074999997</v>
      </c>
    </row>
    <row r="17" spans="1:4" x14ac:dyDescent="0.25">
      <c r="A17" s="76" t="s">
        <v>59</v>
      </c>
      <c r="B17" s="98"/>
      <c r="C17" s="107">
        <f>+SUM(C10:C15)/6</f>
        <v>266.29333333333335</v>
      </c>
      <c r="D17" s="107">
        <f>+SUM(D10:D15)/6</f>
        <v>319.24979166666668</v>
      </c>
    </row>
    <row r="18" spans="1:4" x14ac:dyDescent="0.25">
      <c r="A18" s="77" t="s">
        <v>46</v>
      </c>
      <c r="B18" s="112"/>
      <c r="C18" s="107">
        <v>110</v>
      </c>
      <c r="D18" s="114">
        <v>110</v>
      </c>
    </row>
    <row r="19" spans="1:4" ht="15.75" thickBot="1" x14ac:dyDescent="0.3">
      <c r="A19" s="90" t="s">
        <v>69</v>
      </c>
      <c r="B19" s="115"/>
      <c r="C19" s="116">
        <f>+SUM(C9:C17)</f>
        <v>1975.5298413333335</v>
      </c>
      <c r="D19" s="116">
        <f>+SUM(D9:D17)</f>
        <v>2368.3940624166667</v>
      </c>
    </row>
    <row r="20" spans="1:4" ht="15.75" thickBot="1" x14ac:dyDescent="0.3">
      <c r="A20" s="68" t="s">
        <v>47</v>
      </c>
      <c r="B20" s="92"/>
      <c r="C20" s="117"/>
      <c r="D20" s="118"/>
    </row>
    <row r="21" spans="1:4" x14ac:dyDescent="0.25">
      <c r="A21" s="72" t="s">
        <v>48</v>
      </c>
      <c r="B21" s="93"/>
      <c r="C21" s="119"/>
      <c r="D21" s="120"/>
    </row>
    <row r="22" spans="1:4" x14ac:dyDescent="0.25">
      <c r="A22" s="75" t="s">
        <v>60</v>
      </c>
      <c r="B22" s="121">
        <v>8.3299999999999999E-2</v>
      </c>
      <c r="C22" s="138">
        <f>+C19*$B$22</f>
        <v>164.56163578306666</v>
      </c>
      <c r="D22" s="138">
        <f>+D19*$B$22</f>
        <v>197.28722539930834</v>
      </c>
    </row>
    <row r="23" spans="1:4" x14ac:dyDescent="0.25">
      <c r="A23" s="75" t="s">
        <v>61</v>
      </c>
      <c r="B23" s="121">
        <v>0.1666</v>
      </c>
      <c r="C23" s="107">
        <f>+C19*$B$23</f>
        <v>329.12327156613333</v>
      </c>
      <c r="D23" s="107">
        <f>+D19*$B$23</f>
        <v>394.57445079861668</v>
      </c>
    </row>
    <row r="24" spans="1:4" x14ac:dyDescent="0.25">
      <c r="A24" s="75" t="s">
        <v>62</v>
      </c>
      <c r="B24" s="121">
        <v>9.7199999999999995E-2</v>
      </c>
      <c r="C24" s="107">
        <f>+C19*$B$24</f>
        <v>192.02150057759999</v>
      </c>
      <c r="D24" s="107">
        <f>+D19*$B$24</f>
        <v>230.20790286689999</v>
      </c>
    </row>
    <row r="25" spans="1:4" x14ac:dyDescent="0.25">
      <c r="A25" s="75" t="s">
        <v>49</v>
      </c>
      <c r="B25" s="100"/>
      <c r="C25" s="107">
        <v>0</v>
      </c>
      <c r="D25" s="122">
        <v>0</v>
      </c>
    </row>
    <row r="26" spans="1:4" x14ac:dyDescent="0.25">
      <c r="A26" s="140" t="s">
        <v>72</v>
      </c>
      <c r="B26" s="141"/>
      <c r="C26" s="142">
        <f>+SUM(C22:C25)</f>
        <v>685.70640792680001</v>
      </c>
      <c r="D26" s="142">
        <f>+SUM(D22:D25)</f>
        <v>822.06957906482501</v>
      </c>
    </row>
    <row r="27" spans="1:4" x14ac:dyDescent="0.25">
      <c r="A27" s="140" t="s">
        <v>73</v>
      </c>
      <c r="B27" s="141"/>
      <c r="C27" s="142">
        <f>+C19+C18+C26</f>
        <v>2771.2362492601333</v>
      </c>
      <c r="D27" s="142">
        <f>+D19+D18+D26</f>
        <v>3300.4636414814918</v>
      </c>
    </row>
    <row r="28" spans="1:4" x14ac:dyDescent="0.25">
      <c r="A28" s="72" t="s">
        <v>54</v>
      </c>
      <c r="B28" s="91"/>
      <c r="C28" s="123"/>
      <c r="D28" s="124"/>
    </row>
    <row r="29" spans="1:4" x14ac:dyDescent="0.25">
      <c r="A29" s="76" t="s">
        <v>63</v>
      </c>
      <c r="B29" s="139">
        <v>0.09</v>
      </c>
      <c r="C29" s="107">
        <f>+(C27-C24-C18)*$B$29</f>
        <v>222.22932738142799</v>
      </c>
      <c r="D29" s="107">
        <f>+(D27-D24-D18)*$B$29</f>
        <v>266.42301647531326</v>
      </c>
    </row>
    <row r="30" spans="1:4" x14ac:dyDescent="0.25">
      <c r="A30" s="76" t="s">
        <v>50</v>
      </c>
      <c r="B30" s="139"/>
      <c r="C30" s="107"/>
      <c r="D30" s="122"/>
    </row>
    <row r="31" spans="1:4" x14ac:dyDescent="0.25">
      <c r="A31" s="75" t="s">
        <v>51</v>
      </c>
      <c r="B31" s="121">
        <v>1.32E-2</v>
      </c>
      <c r="C31" s="107">
        <f>+C10*$B$31</f>
        <v>13.53</v>
      </c>
      <c r="D31" s="107">
        <f>+D10*$B$31</f>
        <v>13.53</v>
      </c>
    </row>
    <row r="32" spans="1:4" x14ac:dyDescent="0.25">
      <c r="A32" s="75" t="s">
        <v>52</v>
      </c>
      <c r="B32" s="100"/>
      <c r="C32" s="107">
        <v>20</v>
      </c>
      <c r="D32" s="122">
        <v>20</v>
      </c>
    </row>
    <row r="33" spans="1:4" x14ac:dyDescent="0.25">
      <c r="A33" s="89" t="s">
        <v>74</v>
      </c>
      <c r="B33" s="143"/>
      <c r="C33" s="109">
        <f>+SUM(C29:C32)</f>
        <v>255.75932738142799</v>
      </c>
      <c r="D33" s="109">
        <f>+SUM(D29:D32)</f>
        <v>299.95301647531323</v>
      </c>
    </row>
    <row r="34" spans="1:4" x14ac:dyDescent="0.25">
      <c r="A34" s="78" t="s">
        <v>55</v>
      </c>
      <c r="B34" s="94"/>
      <c r="C34" s="125"/>
      <c r="D34" s="126"/>
    </row>
    <row r="35" spans="1:4" x14ac:dyDescent="0.25">
      <c r="A35" s="79" t="s">
        <v>64</v>
      </c>
      <c r="B35" s="127"/>
      <c r="C35" s="99">
        <v>100</v>
      </c>
      <c r="D35" s="99">
        <v>140</v>
      </c>
    </row>
    <row r="36" spans="1:4" x14ac:dyDescent="0.25">
      <c r="A36" s="85" t="s">
        <v>65</v>
      </c>
      <c r="B36" s="128"/>
      <c r="C36" s="129">
        <v>20</v>
      </c>
      <c r="D36" s="130">
        <v>20</v>
      </c>
    </row>
    <row r="37" spans="1:4" ht="15.75" thickBot="1" x14ac:dyDescent="0.3">
      <c r="A37" s="144" t="s">
        <v>75</v>
      </c>
      <c r="B37" s="145"/>
      <c r="C37" s="146">
        <f>+C35+C36</f>
        <v>120</v>
      </c>
      <c r="D37" s="146">
        <f>+D35+D36</f>
        <v>160</v>
      </c>
    </row>
    <row r="38" spans="1:4" ht="15.75" thickBot="1" x14ac:dyDescent="0.3">
      <c r="A38" s="68" t="s">
        <v>53</v>
      </c>
      <c r="B38" s="92"/>
      <c r="C38" s="131">
        <f>+C19+C26+C33+C37</f>
        <v>3036.9955766415615</v>
      </c>
      <c r="D38" s="131">
        <f>+D19+D26+D33+D37</f>
        <v>3650.416657956805</v>
      </c>
    </row>
    <row r="39" spans="1:4" x14ac:dyDescent="0.25">
      <c r="A39" s="80" t="s">
        <v>66</v>
      </c>
      <c r="B39" s="147">
        <v>0.1</v>
      </c>
      <c r="C39" s="132">
        <f>+(C27+C33+C37)*B39</f>
        <v>314.69955766415615</v>
      </c>
      <c r="D39" s="132">
        <f>+(D27+D33+D37)*B39</f>
        <v>376.0416657956805</v>
      </c>
    </row>
    <row r="40" spans="1:4" x14ac:dyDescent="0.25">
      <c r="A40" s="79" t="s">
        <v>4</v>
      </c>
      <c r="B40" s="148">
        <v>0.05</v>
      </c>
      <c r="C40" s="132">
        <f>+(C27+C33+C37)*B40</f>
        <v>157.34977883207807</v>
      </c>
      <c r="D40" s="132">
        <f>+(D27+D33+D37)*B40</f>
        <v>188.02083289784025</v>
      </c>
    </row>
    <row r="41" spans="1:4" x14ac:dyDescent="0.25">
      <c r="A41" s="81" t="s">
        <v>39</v>
      </c>
      <c r="B41" s="133"/>
      <c r="C41" s="134">
        <f>+SUM(C38:C40)</f>
        <v>3509.0449131377954</v>
      </c>
      <c r="D41" s="134">
        <f>+SUM(D38:D40)</f>
        <v>4214.4791566503263</v>
      </c>
    </row>
    <row r="42" spans="1:4" ht="15.75" thickBot="1" x14ac:dyDescent="0.3">
      <c r="A42" s="77" t="s">
        <v>40</v>
      </c>
      <c r="B42" s="112"/>
      <c r="C42" s="113">
        <f>+C41*0.18</f>
        <v>631.62808436480316</v>
      </c>
      <c r="D42" s="113">
        <f>+D41*0.18</f>
        <v>758.60624819705868</v>
      </c>
    </row>
    <row r="43" spans="1:4" ht="15.75" thickBot="1" x14ac:dyDescent="0.3">
      <c r="A43" s="2" t="s">
        <v>5</v>
      </c>
      <c r="B43" s="135"/>
      <c r="C43" s="149">
        <f>+C41+C42</f>
        <v>4140.6729975025983</v>
      </c>
      <c r="D43" s="149">
        <f>+D41+D42</f>
        <v>4973.0854048473848</v>
      </c>
    </row>
    <row r="44" spans="1:4" ht="15.75" thickBot="1" x14ac:dyDescent="0.3">
      <c r="A44" s="2" t="s">
        <v>6</v>
      </c>
      <c r="B44" s="135"/>
      <c r="C44" s="136"/>
      <c r="D44" s="137"/>
    </row>
    <row r="45" spans="1:4" x14ac:dyDescent="0.25">
      <c r="A45" s="3"/>
      <c r="B45" s="3"/>
      <c r="C45" s="4"/>
    </row>
    <row r="46" spans="1:4" x14ac:dyDescent="0.25">
      <c r="A46" s="86" t="s">
        <v>7</v>
      </c>
      <c r="B46" s="5"/>
      <c r="C46" s="6"/>
    </row>
    <row r="47" spans="1:4" s="9" customFormat="1" ht="12" x14ac:dyDescent="0.2">
      <c r="A47" s="7" t="s">
        <v>8</v>
      </c>
      <c r="B47" s="7"/>
      <c r="C47" s="8"/>
    </row>
    <row r="48" spans="1:4" x14ac:dyDescent="0.25">
      <c r="A48" s="7" t="s">
        <v>9</v>
      </c>
      <c r="B48" s="7"/>
    </row>
    <row r="49" spans="1:4" ht="41.45" customHeight="1" x14ac:dyDescent="0.25">
      <c r="A49" s="153" t="s">
        <v>57</v>
      </c>
      <c r="B49" s="153"/>
      <c r="C49" s="153"/>
      <c r="D49" s="153"/>
    </row>
    <row r="50" spans="1:4" x14ac:dyDescent="0.25">
      <c r="A50" s="10"/>
      <c r="B50" s="10"/>
    </row>
  </sheetData>
  <mergeCells count="6">
    <mergeCell ref="A49:D49"/>
    <mergeCell ref="A2:D2"/>
    <mergeCell ref="A3:D3"/>
    <mergeCell ref="A1:D1"/>
    <mergeCell ref="A4:D4"/>
    <mergeCell ref="B6:B7"/>
  </mergeCells>
  <pageMargins left="0.7" right="0.7" top="0.75" bottom="0.75" header="0.3" footer="0.3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resumen</vt:lpstr>
      <vt:lpstr>A1</vt:lpstr>
      <vt:lpstr>'A1'!Área_de_impresión</vt:lpstr>
      <vt:lpstr>resumen!Área_de_impresión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Rberrospi</dc:creator>
  <cp:lastModifiedBy>COMERCIAL</cp:lastModifiedBy>
  <cp:lastPrinted>2022-11-29T21:17:34Z</cp:lastPrinted>
  <dcterms:created xsi:type="dcterms:W3CDTF">2022-09-28T15:09:10Z</dcterms:created>
  <dcterms:modified xsi:type="dcterms:W3CDTF">2022-11-29T21:55:32Z</dcterms:modified>
</cp:coreProperties>
</file>