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atricia.cordero\Desktop\BudgetOHLA\Finales\"/>
    </mc:Choice>
  </mc:AlternateContent>
  <xr:revisionPtr revIDLastSave="0" documentId="8_{38E3BF2C-99A3-40D8-9EC4-DC5F107B4B8F}" xr6:coauthVersionLast="47" xr6:coauthVersionMax="47" xr10:uidLastSave="{00000000-0000-0000-0000-000000000000}"/>
  <bookViews>
    <workbookView xWindow="-108" yWindow="-108" windowWidth="23256" windowHeight="12576" firstSheet="2" activeTab="4" xr2:uid="{00000000-000D-0000-FFFF-FFFF00000000}"/>
  </bookViews>
  <sheets>
    <sheet name="Hoja2" sheetId="8" state="hidden" r:id="rId1"/>
    <sheet name="Hoja1" sheetId="7" state="hidden" r:id="rId2"/>
    <sheet name="Detalle" sheetId="2" r:id="rId3"/>
    <sheet name="Plantilla OHLA" sheetId="6" state="hidden" r:id="rId4"/>
    <sheet name="PlantillaFinal" sheetId="9" r:id="rId5"/>
    <sheet name="txt" sheetId="4" state="hidden" r:id="rId6"/>
  </sheets>
  <calcPr calcId="191029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6" i="9" l="1"/>
  <c r="G20" i="9"/>
  <c r="H20" i="9" s="1"/>
  <c r="H14" i="9"/>
  <c r="H15" i="9"/>
  <c r="H16" i="9"/>
  <c r="H17" i="9"/>
  <c r="H18" i="9"/>
  <c r="H19" i="9"/>
  <c r="H21" i="9"/>
  <c r="H22" i="9"/>
  <c r="H23" i="9"/>
  <c r="H13" i="9"/>
  <c r="G23" i="9"/>
  <c r="G22" i="9"/>
  <c r="G21" i="9"/>
  <c r="G19" i="9"/>
  <c r="G18" i="9"/>
  <c r="G17" i="9"/>
  <c r="G15" i="9"/>
  <c r="G14" i="9"/>
  <c r="G13" i="9"/>
  <c r="H6" i="9"/>
  <c r="H7" i="9"/>
  <c r="H9" i="9"/>
  <c r="H5" i="9"/>
  <c r="G8" i="9"/>
  <c r="H8" i="9" s="1"/>
  <c r="G9" i="9"/>
  <c r="G7" i="9"/>
  <c r="G6" i="9"/>
  <c r="G5" i="9"/>
  <c r="AS112" i="2"/>
  <c r="F23" i="6" l="1"/>
  <c r="AR123" i="2"/>
  <c r="AQ123" i="2" s="1"/>
  <c r="AR122" i="2"/>
  <c r="AQ122" i="2" s="1"/>
  <c r="AR121" i="2"/>
  <c r="AQ121" i="2" s="1"/>
  <c r="AR120" i="2"/>
  <c r="AQ120" i="2" s="1"/>
  <c r="AR16" i="2"/>
  <c r="AQ16" i="2" s="1"/>
  <c r="AR15" i="2"/>
  <c r="AQ15" i="2" s="1"/>
  <c r="AR14" i="2"/>
  <c r="AQ14" i="2" s="1"/>
  <c r="AR13" i="2"/>
  <c r="AQ13" i="2" s="1"/>
  <c r="AR12" i="2"/>
  <c r="AQ12" i="2" s="1"/>
  <c r="AJ15" i="2"/>
  <c r="AK15" i="2" s="1"/>
  <c r="AJ14" i="2"/>
  <c r="AK14" i="2" s="1"/>
  <c r="AO15" i="2"/>
  <c r="AM15" i="2"/>
  <c r="AI15" i="2"/>
  <c r="AG15" i="2"/>
  <c r="AE15" i="2"/>
  <c r="AC15" i="2"/>
  <c r="AA15" i="2"/>
  <c r="Y15" i="2"/>
  <c r="W15" i="2"/>
  <c r="U15" i="2"/>
  <c r="S15" i="2"/>
  <c r="Q15" i="2"/>
  <c r="O15" i="2"/>
  <c r="M15" i="2"/>
  <c r="K15" i="2"/>
  <c r="I15" i="2"/>
  <c r="G15" i="2"/>
  <c r="AO14" i="2"/>
  <c r="AM14" i="2"/>
  <c r="AI14" i="2"/>
  <c r="AG14" i="2"/>
  <c r="AE14" i="2"/>
  <c r="AC14" i="2"/>
  <c r="AA14" i="2"/>
  <c r="Y14" i="2"/>
  <c r="W14" i="2"/>
  <c r="U14" i="2"/>
  <c r="S14" i="2"/>
  <c r="Q14" i="2"/>
  <c r="O14" i="2"/>
  <c r="M14" i="2"/>
  <c r="K14" i="2"/>
  <c r="I14" i="2"/>
  <c r="G14" i="2"/>
  <c r="AX19" i="2"/>
  <c r="AX10" i="2"/>
  <c r="H10" i="9" l="1"/>
  <c r="AW96" i="2"/>
  <c r="AW94" i="2"/>
  <c r="AW92" i="2"/>
  <c r="AW90" i="2"/>
  <c r="AW88" i="2"/>
  <c r="AW84" i="2"/>
  <c r="AW77" i="2"/>
  <c r="AW69" i="2"/>
  <c r="AW66" i="2"/>
  <c r="AW29" i="2"/>
  <c r="AP76" i="2"/>
  <c r="AP75" i="2"/>
  <c r="AP74" i="2"/>
  <c r="AP73" i="2"/>
  <c r="AP72" i="2"/>
  <c r="AP71" i="2"/>
  <c r="AP83" i="2"/>
  <c r="AP82" i="2"/>
  <c r="AP81" i="2"/>
  <c r="AP80" i="2"/>
  <c r="AP111" i="2"/>
  <c r="AP110" i="2"/>
  <c r="AP109" i="2"/>
  <c r="AP108" i="2"/>
  <c r="AP107" i="2"/>
  <c r="AP106" i="2"/>
  <c r="AP105" i="2"/>
  <c r="AP104" i="2"/>
  <c r="AS103" i="2"/>
  <c r="AP103" i="2"/>
  <c r="AP79" i="2"/>
  <c r="AP78" i="2"/>
  <c r="AP70" i="2"/>
  <c r="AP65" i="2"/>
  <c r="AP64" i="2"/>
  <c r="AP63" i="2"/>
  <c r="AP62" i="2"/>
  <c r="AP61" i="2"/>
  <c r="AP60" i="2"/>
  <c r="AP59" i="2"/>
  <c r="AP58" i="2"/>
  <c r="AP57" i="2"/>
  <c r="AP56" i="2"/>
  <c r="AP55" i="2"/>
  <c r="AP54" i="2"/>
  <c r="AP53" i="2"/>
  <c r="AP52" i="2"/>
  <c r="AP51" i="2"/>
  <c r="AP50" i="2"/>
  <c r="AP49" i="2"/>
  <c r="AP48" i="2"/>
  <c r="AP47" i="2"/>
  <c r="AP46" i="2"/>
  <c r="AP45" i="2"/>
  <c r="AP44" i="2"/>
  <c r="AP43" i="2"/>
  <c r="AP42" i="2"/>
  <c r="AP41" i="2"/>
  <c r="AP40" i="2"/>
  <c r="AP39" i="2"/>
  <c r="AP38" i="2"/>
  <c r="AP37" i="2"/>
  <c r="AP36" i="2"/>
  <c r="AP93" i="2"/>
  <c r="AP91" i="2"/>
  <c r="AP89" i="2"/>
  <c r="AP95" i="2"/>
  <c r="AP87" i="2"/>
  <c r="AP86" i="2"/>
  <c r="AP85" i="2"/>
  <c r="AP35" i="2"/>
  <c r="AP34" i="2"/>
  <c r="AP33" i="2"/>
  <c r="AP32" i="2"/>
  <c r="AP31" i="2"/>
  <c r="AP30" i="2"/>
  <c r="AP68" i="2"/>
  <c r="AP97" i="2"/>
  <c r="AP98" i="2"/>
  <c r="AP24" i="2"/>
  <c r="AP25" i="2"/>
  <c r="AP26" i="2"/>
  <c r="AP99" i="2"/>
  <c r="AP100" i="2"/>
  <c r="AP101" i="2"/>
  <c r="AP27" i="2"/>
  <c r="AP28" i="2"/>
  <c r="AP67" i="2"/>
  <c r="AP121" i="2"/>
  <c r="AP12" i="2"/>
  <c r="AT12" i="2" s="1"/>
  <c r="AP13" i="2"/>
  <c r="AT13" i="2" s="1"/>
  <c r="AP14" i="2"/>
  <c r="AT14" i="2" s="1"/>
  <c r="AP15" i="2"/>
  <c r="AT15" i="2" s="1"/>
  <c r="AP16" i="2"/>
  <c r="AT16" i="2" s="1"/>
  <c r="AP122" i="2"/>
  <c r="AP123" i="2"/>
  <c r="AP120" i="2"/>
  <c r="D8" i="6"/>
  <c r="F8" i="6" s="1"/>
  <c r="D7" i="6"/>
  <c r="F7" i="6" s="1"/>
  <c r="D6" i="6"/>
  <c r="F6" i="6" s="1"/>
  <c r="D5" i="6"/>
  <c r="F5" i="6" s="1"/>
  <c r="D4" i="6"/>
  <c r="F4" i="6" s="1"/>
  <c r="H3" i="9" s="1"/>
  <c r="E15" i="2"/>
  <c r="E14" i="2"/>
  <c r="BC14" i="2" s="1"/>
  <c r="BA13" i="2"/>
  <c r="BA14" i="2"/>
  <c r="BA15" i="2"/>
  <c r="BA16" i="2"/>
  <c r="BA17" i="2"/>
  <c r="BA18" i="2"/>
  <c r="BA12" i="2"/>
  <c r="BA11" i="2"/>
  <c r="BA10" i="2"/>
  <c r="BB10" i="2" s="1"/>
  <c r="H25" i="9" l="1"/>
  <c r="H27" i="9" s="1"/>
  <c r="BB18" i="2"/>
  <c r="AX18" i="2"/>
  <c r="BB16" i="2"/>
  <c r="AX16" i="2"/>
  <c r="BB17" i="2"/>
  <c r="AX17" i="2"/>
  <c r="BB14" i="2"/>
  <c r="BD14" i="2" s="1"/>
  <c r="BE14" i="2" s="1"/>
  <c r="AX14" i="2"/>
  <c r="BB13" i="2"/>
  <c r="AX13" i="2"/>
  <c r="BB15" i="2"/>
  <c r="AX15" i="2"/>
  <c r="BB11" i="2"/>
  <c r="AX11" i="2"/>
  <c r="BB12" i="2"/>
  <c r="AX12" i="2"/>
  <c r="BC15" i="2"/>
  <c r="BB19" i="2" l="1"/>
  <c r="BD15" i="2"/>
  <c r="BE15" i="2" s="1"/>
  <c r="F9" i="6"/>
  <c r="AO123" i="2"/>
  <c r="AM123" i="2"/>
  <c r="AK123" i="2"/>
  <c r="AI123" i="2"/>
  <c r="AG123" i="2"/>
  <c r="AE123" i="2"/>
  <c r="AC123" i="2"/>
  <c r="AA123" i="2"/>
  <c r="Y123" i="2"/>
  <c r="W123" i="2"/>
  <c r="U123" i="2"/>
  <c r="S123" i="2"/>
  <c r="Q123" i="2"/>
  <c r="O123" i="2"/>
  <c r="M123" i="2"/>
  <c r="K123" i="2"/>
  <c r="I123" i="2"/>
  <c r="G123" i="2"/>
  <c r="AO122" i="2"/>
  <c r="AM122" i="2"/>
  <c r="AK122" i="2"/>
  <c r="AI122" i="2"/>
  <c r="AG122" i="2"/>
  <c r="AE122" i="2"/>
  <c r="AC122" i="2"/>
  <c r="AA122" i="2"/>
  <c r="Y122" i="2"/>
  <c r="W122" i="2"/>
  <c r="U122" i="2"/>
  <c r="S122" i="2"/>
  <c r="Q122" i="2"/>
  <c r="O122" i="2"/>
  <c r="M122" i="2"/>
  <c r="K122" i="2"/>
  <c r="I122" i="2"/>
  <c r="G122" i="2"/>
  <c r="AO25" i="2" l="1"/>
  <c r="AM25" i="2"/>
  <c r="AK25" i="2"/>
  <c r="AI25" i="2"/>
  <c r="AG25" i="2"/>
  <c r="AE25" i="2"/>
  <c r="AC25" i="2"/>
  <c r="AA25" i="2"/>
  <c r="Y25" i="2"/>
  <c r="W25" i="2"/>
  <c r="U25" i="2"/>
  <c r="S25" i="2"/>
  <c r="Q25" i="2"/>
  <c r="O25" i="2"/>
  <c r="M25" i="2"/>
  <c r="K25" i="2"/>
  <c r="I25" i="2"/>
  <c r="G25" i="2"/>
  <c r="AO86" i="2"/>
  <c r="AM86" i="2"/>
  <c r="AK86" i="2"/>
  <c r="AI86" i="2"/>
  <c r="AG86" i="2"/>
  <c r="AE86" i="2"/>
  <c r="AC86" i="2"/>
  <c r="AA86" i="2"/>
  <c r="Y86" i="2"/>
  <c r="W86" i="2"/>
  <c r="U86" i="2"/>
  <c r="S86" i="2"/>
  <c r="Q86" i="2"/>
  <c r="O86" i="2"/>
  <c r="M86" i="2"/>
  <c r="K86" i="2"/>
  <c r="I86" i="2"/>
  <c r="G86" i="2"/>
  <c r="E86" i="2"/>
  <c r="E122" i="2"/>
  <c r="BC17" i="2" l="1"/>
  <c r="BD17" i="2" s="1"/>
  <c r="BE17" i="2" s="1"/>
  <c r="AS86" i="2"/>
  <c r="AO75" i="2"/>
  <c r="AM75" i="2"/>
  <c r="AK75" i="2"/>
  <c r="AI75" i="2"/>
  <c r="AG75" i="2"/>
  <c r="AE75" i="2"/>
  <c r="AC75" i="2"/>
  <c r="AA75" i="2"/>
  <c r="Y75" i="2"/>
  <c r="W75" i="2"/>
  <c r="U75" i="2"/>
  <c r="S75" i="2"/>
  <c r="Q75" i="2"/>
  <c r="O75" i="2"/>
  <c r="M75" i="2"/>
  <c r="K75" i="2"/>
  <c r="I75" i="2"/>
  <c r="G75" i="2"/>
  <c r="E75" i="2"/>
  <c r="AO27" i="2"/>
  <c r="AM27" i="2"/>
  <c r="AK27" i="2"/>
  <c r="AI27" i="2"/>
  <c r="AG27" i="2"/>
  <c r="AE27" i="2"/>
  <c r="AC27" i="2"/>
  <c r="AA27" i="2"/>
  <c r="Y27" i="2"/>
  <c r="W27" i="2"/>
  <c r="U27" i="2"/>
  <c r="S27" i="2"/>
  <c r="Q27" i="2"/>
  <c r="O27" i="2"/>
  <c r="M27" i="2"/>
  <c r="K27" i="2"/>
  <c r="I27" i="2"/>
  <c r="G27" i="2"/>
  <c r="E27" i="2"/>
  <c r="AO97" i="2"/>
  <c r="AM97" i="2"/>
  <c r="AK97" i="2"/>
  <c r="AI97" i="2"/>
  <c r="AG97" i="2"/>
  <c r="AE97" i="2"/>
  <c r="AC97" i="2"/>
  <c r="AA97" i="2"/>
  <c r="Y97" i="2"/>
  <c r="W97" i="2"/>
  <c r="U97" i="2"/>
  <c r="S97" i="2"/>
  <c r="Q97" i="2"/>
  <c r="O97" i="2"/>
  <c r="M97" i="2"/>
  <c r="K97" i="2"/>
  <c r="I97" i="2"/>
  <c r="G97" i="2"/>
  <c r="E97" i="2"/>
  <c r="AS27" i="2" l="1"/>
  <c r="AS75" i="2"/>
  <c r="AS97" i="2"/>
  <c r="G12" i="2"/>
  <c r="AG76" i="2" l="1"/>
  <c r="AG74" i="2"/>
  <c r="AG73" i="2"/>
  <c r="AG72" i="2"/>
  <c r="AG71" i="2"/>
  <c r="AG83" i="2"/>
  <c r="AG82" i="2"/>
  <c r="AG81" i="2"/>
  <c r="AG80" i="2"/>
  <c r="AG111" i="2"/>
  <c r="AG110" i="2"/>
  <c r="AG109" i="2"/>
  <c r="AG108" i="2"/>
  <c r="AG107" i="2"/>
  <c r="AG106" i="2"/>
  <c r="AG105" i="2"/>
  <c r="AG104" i="2"/>
  <c r="AG79" i="2"/>
  <c r="AG78" i="2"/>
  <c r="AG70" i="2"/>
  <c r="AG65" i="2"/>
  <c r="AG64" i="2"/>
  <c r="AG63" i="2"/>
  <c r="AG62" i="2"/>
  <c r="AG61" i="2"/>
  <c r="AG60" i="2"/>
  <c r="AG59" i="2"/>
  <c r="AG58" i="2"/>
  <c r="AG57" i="2"/>
  <c r="AG56" i="2"/>
  <c r="AG55" i="2"/>
  <c r="AG54" i="2"/>
  <c r="AG53" i="2"/>
  <c r="AG52" i="2"/>
  <c r="AG51" i="2"/>
  <c r="AG50" i="2"/>
  <c r="AG49" i="2"/>
  <c r="AG48" i="2"/>
  <c r="AG47" i="2"/>
  <c r="AG46" i="2"/>
  <c r="AG45" i="2"/>
  <c r="AG44" i="2"/>
  <c r="AG43" i="2"/>
  <c r="AG42" i="2"/>
  <c r="AG41" i="2"/>
  <c r="AG40" i="2"/>
  <c r="AG39" i="2"/>
  <c r="AG38" i="2"/>
  <c r="AG37" i="2"/>
  <c r="AG36" i="2"/>
  <c r="AG93" i="2"/>
  <c r="AG91" i="2"/>
  <c r="AG89" i="2"/>
  <c r="AG95" i="2"/>
  <c r="AG87" i="2"/>
  <c r="AG85" i="2"/>
  <c r="AG35" i="2"/>
  <c r="AG34" i="2"/>
  <c r="AG33" i="2"/>
  <c r="AG32" i="2"/>
  <c r="AG31" i="2"/>
  <c r="AG30" i="2"/>
  <c r="AG28" i="2"/>
  <c r="AG101" i="2"/>
  <c r="AG100" i="2"/>
  <c r="AG99" i="2"/>
  <c r="AG26" i="2"/>
  <c r="AG24" i="2"/>
  <c r="AG98" i="2"/>
  <c r="AG68" i="2"/>
  <c r="AG67" i="2"/>
  <c r="AG16" i="2"/>
  <c r="AG13" i="2"/>
  <c r="AG12" i="2"/>
  <c r="AG121" i="2"/>
  <c r="AG120" i="2"/>
  <c r="AI76" i="2"/>
  <c r="AI74" i="2"/>
  <c r="AI73" i="2"/>
  <c r="AI72" i="2"/>
  <c r="AI71" i="2"/>
  <c r="AI83" i="2"/>
  <c r="AI82" i="2"/>
  <c r="AI81" i="2"/>
  <c r="AI80" i="2"/>
  <c r="AI111" i="2"/>
  <c r="AI110" i="2"/>
  <c r="AI109" i="2"/>
  <c r="AI108" i="2"/>
  <c r="AI107" i="2"/>
  <c r="AI106" i="2"/>
  <c r="AI105" i="2"/>
  <c r="AI104" i="2"/>
  <c r="AI79" i="2"/>
  <c r="AI78" i="2"/>
  <c r="AI70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93" i="2"/>
  <c r="AI91" i="2"/>
  <c r="AI89" i="2"/>
  <c r="AI95" i="2"/>
  <c r="AI87" i="2"/>
  <c r="AI85" i="2"/>
  <c r="AI35" i="2"/>
  <c r="AI34" i="2"/>
  <c r="AI33" i="2"/>
  <c r="AI32" i="2"/>
  <c r="AI31" i="2"/>
  <c r="AI30" i="2"/>
  <c r="AI28" i="2"/>
  <c r="AI101" i="2"/>
  <c r="AI100" i="2"/>
  <c r="AI99" i="2"/>
  <c r="AI26" i="2"/>
  <c r="AI24" i="2"/>
  <c r="AI98" i="2"/>
  <c r="AI68" i="2"/>
  <c r="AI67" i="2"/>
  <c r="AI16" i="2"/>
  <c r="AI13" i="2"/>
  <c r="AI12" i="2"/>
  <c r="AI121" i="2"/>
  <c r="AI120" i="2"/>
  <c r="AK76" i="2"/>
  <c r="AK74" i="2"/>
  <c r="AK73" i="2"/>
  <c r="AK72" i="2"/>
  <c r="AK71" i="2"/>
  <c r="AK83" i="2"/>
  <c r="AK82" i="2"/>
  <c r="AK81" i="2"/>
  <c r="AK80" i="2"/>
  <c r="AK111" i="2"/>
  <c r="AK110" i="2"/>
  <c r="AK109" i="2"/>
  <c r="AK108" i="2"/>
  <c r="AK107" i="2"/>
  <c r="AK106" i="2"/>
  <c r="AK105" i="2"/>
  <c r="AK104" i="2"/>
  <c r="AK79" i="2"/>
  <c r="AK78" i="2"/>
  <c r="AK70" i="2"/>
  <c r="AK65" i="2"/>
  <c r="AK64" i="2"/>
  <c r="AK63" i="2"/>
  <c r="AK62" i="2"/>
  <c r="AK61" i="2"/>
  <c r="AK60" i="2"/>
  <c r="AK59" i="2"/>
  <c r="AK58" i="2"/>
  <c r="AK57" i="2"/>
  <c r="AK56" i="2"/>
  <c r="AK55" i="2"/>
  <c r="AK54" i="2"/>
  <c r="AK53" i="2"/>
  <c r="AK52" i="2"/>
  <c r="AK51" i="2"/>
  <c r="AK50" i="2"/>
  <c r="AK49" i="2"/>
  <c r="AK48" i="2"/>
  <c r="AK47" i="2"/>
  <c r="AK46" i="2"/>
  <c r="AK45" i="2"/>
  <c r="AK44" i="2"/>
  <c r="AK43" i="2"/>
  <c r="AK42" i="2"/>
  <c r="AK41" i="2"/>
  <c r="AK40" i="2"/>
  <c r="AK39" i="2"/>
  <c r="AK38" i="2"/>
  <c r="AK37" i="2"/>
  <c r="AK36" i="2"/>
  <c r="AK93" i="2"/>
  <c r="AK91" i="2"/>
  <c r="AK89" i="2"/>
  <c r="AK95" i="2"/>
  <c r="AK87" i="2"/>
  <c r="AK85" i="2"/>
  <c r="AK35" i="2"/>
  <c r="AK34" i="2"/>
  <c r="AK33" i="2"/>
  <c r="AK32" i="2"/>
  <c r="AK31" i="2"/>
  <c r="AK30" i="2"/>
  <c r="AK28" i="2"/>
  <c r="AK101" i="2"/>
  <c r="AK100" i="2"/>
  <c r="AK99" i="2"/>
  <c r="AK26" i="2"/>
  <c r="AK24" i="2"/>
  <c r="AK98" i="2"/>
  <c r="AK68" i="2"/>
  <c r="AK67" i="2"/>
  <c r="AK16" i="2"/>
  <c r="AK13" i="2"/>
  <c r="AK12" i="2"/>
  <c r="AK121" i="2"/>
  <c r="AK120" i="2"/>
  <c r="AM76" i="2"/>
  <c r="AM74" i="2"/>
  <c r="AM73" i="2"/>
  <c r="AM72" i="2"/>
  <c r="AM71" i="2"/>
  <c r="AM83" i="2"/>
  <c r="AM82" i="2"/>
  <c r="AM81" i="2"/>
  <c r="AM80" i="2"/>
  <c r="AM111" i="2"/>
  <c r="AM110" i="2"/>
  <c r="AM109" i="2"/>
  <c r="AM108" i="2"/>
  <c r="AM107" i="2"/>
  <c r="AM106" i="2"/>
  <c r="AM105" i="2"/>
  <c r="AM104" i="2"/>
  <c r="AM79" i="2"/>
  <c r="AM78" i="2"/>
  <c r="AM70" i="2"/>
  <c r="AM65" i="2"/>
  <c r="AM64" i="2"/>
  <c r="AM63" i="2"/>
  <c r="AM62" i="2"/>
  <c r="AM61" i="2"/>
  <c r="AM60" i="2"/>
  <c r="AM59" i="2"/>
  <c r="AM58" i="2"/>
  <c r="AM57" i="2"/>
  <c r="AM56" i="2"/>
  <c r="AM55" i="2"/>
  <c r="AM54" i="2"/>
  <c r="AM53" i="2"/>
  <c r="AM52" i="2"/>
  <c r="AM51" i="2"/>
  <c r="AM50" i="2"/>
  <c r="AM49" i="2"/>
  <c r="AM48" i="2"/>
  <c r="AM47" i="2"/>
  <c r="AM46" i="2"/>
  <c r="AM45" i="2"/>
  <c r="AM44" i="2"/>
  <c r="AM43" i="2"/>
  <c r="AM42" i="2"/>
  <c r="AM41" i="2"/>
  <c r="AM40" i="2"/>
  <c r="AM39" i="2"/>
  <c r="AM38" i="2"/>
  <c r="AM37" i="2"/>
  <c r="AM36" i="2"/>
  <c r="AM93" i="2"/>
  <c r="AM91" i="2"/>
  <c r="AM89" i="2"/>
  <c r="AM95" i="2"/>
  <c r="AM87" i="2"/>
  <c r="AM85" i="2"/>
  <c r="AM35" i="2"/>
  <c r="AM34" i="2"/>
  <c r="AM33" i="2"/>
  <c r="AM32" i="2"/>
  <c r="AM31" i="2"/>
  <c r="AM30" i="2"/>
  <c r="AM28" i="2"/>
  <c r="AM101" i="2"/>
  <c r="AM100" i="2"/>
  <c r="AM99" i="2"/>
  <c r="AM26" i="2"/>
  <c r="AM24" i="2"/>
  <c r="AM98" i="2"/>
  <c r="AM68" i="2"/>
  <c r="AM67" i="2"/>
  <c r="AM16" i="2"/>
  <c r="AM13" i="2"/>
  <c r="AM12" i="2"/>
  <c r="AM121" i="2"/>
  <c r="AM120" i="2"/>
  <c r="AO76" i="2"/>
  <c r="AO74" i="2"/>
  <c r="AO73" i="2"/>
  <c r="AO72" i="2"/>
  <c r="AO71" i="2"/>
  <c r="AO83" i="2"/>
  <c r="AO82" i="2"/>
  <c r="AO81" i="2"/>
  <c r="AO80" i="2"/>
  <c r="AO111" i="2"/>
  <c r="AO110" i="2"/>
  <c r="AO109" i="2"/>
  <c r="AO108" i="2"/>
  <c r="AO107" i="2"/>
  <c r="AO106" i="2"/>
  <c r="AO105" i="2"/>
  <c r="AO104" i="2"/>
  <c r="AO79" i="2"/>
  <c r="AO78" i="2"/>
  <c r="AO70" i="2"/>
  <c r="AO65" i="2"/>
  <c r="AO64" i="2"/>
  <c r="AO63" i="2"/>
  <c r="AO62" i="2"/>
  <c r="AO61" i="2"/>
  <c r="AO60" i="2"/>
  <c r="AO59" i="2"/>
  <c r="AO58" i="2"/>
  <c r="AO57" i="2"/>
  <c r="AO56" i="2"/>
  <c r="AO55" i="2"/>
  <c r="AO54" i="2"/>
  <c r="AO53" i="2"/>
  <c r="AO52" i="2"/>
  <c r="AO51" i="2"/>
  <c r="AO50" i="2"/>
  <c r="AO49" i="2"/>
  <c r="AO48" i="2"/>
  <c r="AO47" i="2"/>
  <c r="AO46" i="2"/>
  <c r="AO45" i="2"/>
  <c r="AO44" i="2"/>
  <c r="AO43" i="2"/>
  <c r="AO42" i="2"/>
  <c r="AO41" i="2"/>
  <c r="AO40" i="2"/>
  <c r="AO39" i="2"/>
  <c r="AO38" i="2"/>
  <c r="AO37" i="2"/>
  <c r="AO36" i="2"/>
  <c r="AO93" i="2"/>
  <c r="AO91" i="2"/>
  <c r="AO89" i="2"/>
  <c r="AO95" i="2"/>
  <c r="AO87" i="2"/>
  <c r="AO85" i="2"/>
  <c r="AO35" i="2"/>
  <c r="AO34" i="2"/>
  <c r="AO33" i="2"/>
  <c r="AO32" i="2"/>
  <c r="AO31" i="2"/>
  <c r="AO30" i="2"/>
  <c r="AO28" i="2"/>
  <c r="AO101" i="2"/>
  <c r="AO100" i="2"/>
  <c r="AO99" i="2"/>
  <c r="AO26" i="2"/>
  <c r="AO24" i="2"/>
  <c r="AO98" i="2"/>
  <c r="AO68" i="2"/>
  <c r="AO67" i="2"/>
  <c r="AO16" i="2"/>
  <c r="AO13" i="2"/>
  <c r="AO12" i="2"/>
  <c r="AO121" i="2"/>
  <c r="AO120" i="2"/>
  <c r="AE26" i="2"/>
  <c r="AC26" i="2"/>
  <c r="AA26" i="2"/>
  <c r="Y26" i="2"/>
  <c r="W26" i="2"/>
  <c r="U26" i="2"/>
  <c r="S26" i="2"/>
  <c r="Q26" i="2"/>
  <c r="O26" i="2"/>
  <c r="M26" i="2"/>
  <c r="K26" i="2"/>
  <c r="I26" i="2"/>
  <c r="G26" i="2"/>
  <c r="G28" i="2"/>
  <c r="AE28" i="2"/>
  <c r="AC28" i="2"/>
  <c r="AA28" i="2"/>
  <c r="Y28" i="2"/>
  <c r="W28" i="2"/>
  <c r="U28" i="2"/>
  <c r="S28" i="2"/>
  <c r="Q28" i="2"/>
  <c r="O28" i="2"/>
  <c r="M28" i="2"/>
  <c r="K28" i="2"/>
  <c r="I28" i="2"/>
  <c r="E28" i="2"/>
  <c r="AE81" i="2"/>
  <c r="AE80" i="2"/>
  <c r="AC81" i="2"/>
  <c r="AC80" i="2"/>
  <c r="AA81" i="2"/>
  <c r="AA80" i="2"/>
  <c r="Y81" i="2"/>
  <c r="Y80" i="2"/>
  <c r="W81" i="2"/>
  <c r="W80" i="2"/>
  <c r="U81" i="2"/>
  <c r="U80" i="2"/>
  <c r="S81" i="2"/>
  <c r="S80" i="2"/>
  <c r="Q81" i="2"/>
  <c r="Q80" i="2"/>
  <c r="O81" i="2"/>
  <c r="O80" i="2"/>
  <c r="K81" i="2"/>
  <c r="M81" i="2"/>
  <c r="M80" i="2"/>
  <c r="K80" i="2"/>
  <c r="I81" i="2"/>
  <c r="I80" i="2"/>
  <c r="G81" i="2"/>
  <c r="G80" i="2"/>
  <c r="AE68" i="2"/>
  <c r="AE67" i="2"/>
  <c r="AC68" i="2"/>
  <c r="AC67" i="2"/>
  <c r="AA68" i="2"/>
  <c r="AA67" i="2"/>
  <c r="Y68" i="2"/>
  <c r="Y67" i="2"/>
  <c r="W68" i="2"/>
  <c r="W67" i="2"/>
  <c r="U68" i="2"/>
  <c r="U67" i="2"/>
  <c r="S68" i="2"/>
  <c r="S67" i="2"/>
  <c r="Q68" i="2"/>
  <c r="Q67" i="2"/>
  <c r="O68" i="2"/>
  <c r="O67" i="2"/>
  <c r="M68" i="2"/>
  <c r="M67" i="2"/>
  <c r="K68" i="2"/>
  <c r="I68" i="2"/>
  <c r="K67" i="2"/>
  <c r="I67" i="2"/>
  <c r="G67" i="2"/>
  <c r="G68" i="2"/>
  <c r="E123" i="2"/>
  <c r="E68" i="2"/>
  <c r="E98" i="2"/>
  <c r="E24" i="2"/>
  <c r="E25" i="2"/>
  <c r="AS25" i="2" s="1"/>
  <c r="E99" i="2"/>
  <c r="E100" i="2"/>
  <c r="E101" i="2"/>
  <c r="E67" i="2"/>
  <c r="E121" i="2"/>
  <c r="E12" i="2"/>
  <c r="E13" i="2"/>
  <c r="E16" i="2"/>
  <c r="E120" i="2"/>
  <c r="AE121" i="2"/>
  <c r="AE12" i="2"/>
  <c r="AE13" i="2"/>
  <c r="AE16" i="2"/>
  <c r="AE120" i="2"/>
  <c r="U120" i="2"/>
  <c r="U121" i="2"/>
  <c r="U12" i="2"/>
  <c r="U13" i="2"/>
  <c r="U16" i="2"/>
  <c r="AE110" i="2"/>
  <c r="AC110" i="2"/>
  <c r="AA110" i="2"/>
  <c r="Y110" i="2"/>
  <c r="W110" i="2"/>
  <c r="U110" i="2"/>
  <c r="S110" i="2"/>
  <c r="Q110" i="2"/>
  <c r="O110" i="2"/>
  <c r="M110" i="2"/>
  <c r="K110" i="2"/>
  <c r="I110" i="2"/>
  <c r="G110" i="2"/>
  <c r="E110" i="2"/>
  <c r="AE109" i="2"/>
  <c r="AC109" i="2"/>
  <c r="AA109" i="2"/>
  <c r="Y109" i="2"/>
  <c r="W109" i="2"/>
  <c r="U109" i="2"/>
  <c r="S109" i="2"/>
  <c r="Q109" i="2"/>
  <c r="O109" i="2"/>
  <c r="M109" i="2"/>
  <c r="K109" i="2"/>
  <c r="I109" i="2"/>
  <c r="G109" i="2"/>
  <c r="E109" i="2"/>
  <c r="AE36" i="2"/>
  <c r="AC36" i="2"/>
  <c r="AA36" i="2"/>
  <c r="Y36" i="2"/>
  <c r="W36" i="2"/>
  <c r="U36" i="2"/>
  <c r="S36" i="2"/>
  <c r="Q36" i="2"/>
  <c r="O36" i="2"/>
  <c r="M36" i="2"/>
  <c r="K36" i="2"/>
  <c r="I36" i="2"/>
  <c r="G36" i="2"/>
  <c r="E36" i="2"/>
  <c r="AE93" i="2"/>
  <c r="AC93" i="2"/>
  <c r="AA93" i="2"/>
  <c r="Y93" i="2"/>
  <c r="W93" i="2"/>
  <c r="U93" i="2"/>
  <c r="S93" i="2"/>
  <c r="Q93" i="2"/>
  <c r="O93" i="2"/>
  <c r="M93" i="2"/>
  <c r="K93" i="2"/>
  <c r="I93" i="2"/>
  <c r="G93" i="2"/>
  <c r="E93" i="2"/>
  <c r="AE91" i="2"/>
  <c r="AC91" i="2"/>
  <c r="AA91" i="2"/>
  <c r="Y91" i="2"/>
  <c r="W91" i="2"/>
  <c r="U91" i="2"/>
  <c r="S91" i="2"/>
  <c r="Q91" i="2"/>
  <c r="O91" i="2"/>
  <c r="M91" i="2"/>
  <c r="K91" i="2"/>
  <c r="I91" i="2"/>
  <c r="G91" i="2"/>
  <c r="E91" i="2"/>
  <c r="AE89" i="2"/>
  <c r="AC89" i="2"/>
  <c r="AA89" i="2"/>
  <c r="Y89" i="2"/>
  <c r="W89" i="2"/>
  <c r="U89" i="2"/>
  <c r="S89" i="2"/>
  <c r="Q89" i="2"/>
  <c r="O89" i="2"/>
  <c r="M89" i="2"/>
  <c r="K89" i="2"/>
  <c r="I89" i="2"/>
  <c r="G89" i="2"/>
  <c r="E89" i="2"/>
  <c r="AE95" i="2"/>
  <c r="AC95" i="2"/>
  <c r="AA95" i="2"/>
  <c r="Y95" i="2"/>
  <c r="W95" i="2"/>
  <c r="U95" i="2"/>
  <c r="S95" i="2"/>
  <c r="Q95" i="2"/>
  <c r="O95" i="2"/>
  <c r="M95" i="2"/>
  <c r="K95" i="2"/>
  <c r="I95" i="2"/>
  <c r="G95" i="2"/>
  <c r="E95" i="2"/>
  <c r="AE76" i="2"/>
  <c r="AE74" i="2"/>
  <c r="AE73" i="2"/>
  <c r="AE72" i="2"/>
  <c r="AE71" i="2"/>
  <c r="AE83" i="2"/>
  <c r="AE82" i="2"/>
  <c r="AE111" i="2"/>
  <c r="AE108" i="2"/>
  <c r="AE107" i="2"/>
  <c r="AE106" i="2"/>
  <c r="AE105" i="2"/>
  <c r="AE104" i="2"/>
  <c r="AE79" i="2"/>
  <c r="AE78" i="2"/>
  <c r="AE70" i="2"/>
  <c r="AE65" i="2"/>
  <c r="AE64" i="2"/>
  <c r="AE63" i="2"/>
  <c r="AE62" i="2"/>
  <c r="AE61" i="2"/>
  <c r="AE60" i="2"/>
  <c r="AE59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E42" i="2"/>
  <c r="AE41" i="2"/>
  <c r="AE40" i="2"/>
  <c r="AE39" i="2"/>
  <c r="AE38" i="2"/>
  <c r="AE37" i="2"/>
  <c r="AE87" i="2"/>
  <c r="AE85" i="2"/>
  <c r="AE35" i="2"/>
  <c r="AE34" i="2"/>
  <c r="AE33" i="2"/>
  <c r="AE32" i="2"/>
  <c r="AE31" i="2"/>
  <c r="AE30" i="2"/>
  <c r="AE101" i="2"/>
  <c r="AE100" i="2"/>
  <c r="AE99" i="2"/>
  <c r="AE24" i="2"/>
  <c r="AE98" i="2"/>
  <c r="AC12" i="2"/>
  <c r="AA12" i="2"/>
  <c r="Y12" i="2"/>
  <c r="W12" i="2"/>
  <c r="S12" i="2"/>
  <c r="Q12" i="2"/>
  <c r="O12" i="2"/>
  <c r="M12" i="2"/>
  <c r="K12" i="2"/>
  <c r="I12" i="2"/>
  <c r="AC16" i="2"/>
  <c r="AA16" i="2"/>
  <c r="Y16" i="2"/>
  <c r="W16" i="2"/>
  <c r="S16" i="2"/>
  <c r="Q16" i="2"/>
  <c r="O16" i="2"/>
  <c r="M16" i="2"/>
  <c r="K16" i="2"/>
  <c r="I16" i="2"/>
  <c r="G16" i="2"/>
  <c r="E81" i="2"/>
  <c r="AC111" i="2"/>
  <c r="AA111" i="2"/>
  <c r="Y111" i="2"/>
  <c r="W111" i="2"/>
  <c r="U111" i="2"/>
  <c r="S111" i="2"/>
  <c r="Q111" i="2"/>
  <c r="O111" i="2"/>
  <c r="M111" i="2"/>
  <c r="K111" i="2"/>
  <c r="I111" i="2"/>
  <c r="G111" i="2"/>
  <c r="E111" i="2"/>
  <c r="AC108" i="2"/>
  <c r="AA108" i="2"/>
  <c r="Y108" i="2"/>
  <c r="W108" i="2"/>
  <c r="U108" i="2"/>
  <c r="S108" i="2"/>
  <c r="Q108" i="2"/>
  <c r="O108" i="2"/>
  <c r="M108" i="2"/>
  <c r="K108" i="2"/>
  <c r="I108" i="2"/>
  <c r="G108" i="2"/>
  <c r="E108" i="2"/>
  <c r="AC121" i="2"/>
  <c r="AC13" i="2"/>
  <c r="AA121" i="2"/>
  <c r="AA13" i="2"/>
  <c r="Y121" i="2"/>
  <c r="Y13" i="2"/>
  <c r="W121" i="2"/>
  <c r="W13" i="2"/>
  <c r="S121" i="2"/>
  <c r="S13" i="2"/>
  <c r="Q121" i="2"/>
  <c r="Q13" i="2"/>
  <c r="O121" i="2"/>
  <c r="O13" i="2"/>
  <c r="M121" i="2"/>
  <c r="M13" i="2"/>
  <c r="K121" i="2"/>
  <c r="K13" i="2"/>
  <c r="I121" i="2"/>
  <c r="I13" i="2"/>
  <c r="G121" i="2"/>
  <c r="G13" i="2"/>
  <c r="AC40" i="2"/>
  <c r="AA40" i="2"/>
  <c r="Y40" i="2"/>
  <c r="W40" i="2"/>
  <c r="U40" i="2"/>
  <c r="S40" i="2"/>
  <c r="Q40" i="2"/>
  <c r="O40" i="2"/>
  <c r="M40" i="2"/>
  <c r="K40" i="2"/>
  <c r="I40" i="2"/>
  <c r="G40" i="2"/>
  <c r="E40" i="2"/>
  <c r="BC12" i="2" l="1"/>
  <c r="BD12" i="2" s="1"/>
  <c r="BE12" i="2" s="1"/>
  <c r="BF12" i="2" s="1"/>
  <c r="BC16" i="2"/>
  <c r="BD16" i="2" s="1"/>
  <c r="BE16" i="2" s="1"/>
  <c r="BC13" i="2"/>
  <c r="BD13" i="2" s="1"/>
  <c r="BE13" i="2" s="1"/>
  <c r="BF13" i="2" s="1"/>
  <c r="BC18" i="2"/>
  <c r="BD18" i="2" s="1"/>
  <c r="BE18" i="2" s="1"/>
  <c r="BC11" i="2"/>
  <c r="BD11" i="2" s="1"/>
  <c r="BE11" i="2" s="1"/>
  <c r="BC10" i="2"/>
  <c r="BD10" i="2" s="1"/>
  <c r="AS89" i="2"/>
  <c r="AS90" i="2" s="1"/>
  <c r="AS95" i="2"/>
  <c r="AS96" i="2" s="1"/>
  <c r="AS36" i="2"/>
  <c r="AS68" i="2"/>
  <c r="AS28" i="2"/>
  <c r="AS81" i="2"/>
  <c r="AS67" i="2"/>
  <c r="AS93" i="2"/>
  <c r="AS94" i="2" s="1"/>
  <c r="AS108" i="2"/>
  <c r="AS109" i="2"/>
  <c r="AS40" i="2"/>
  <c r="AS111" i="2"/>
  <c r="AS91" i="2"/>
  <c r="AS92" i="2" s="1"/>
  <c r="AS110" i="2"/>
  <c r="AG113" i="2"/>
  <c r="AI113" i="2"/>
  <c r="AK113" i="2"/>
  <c r="AM113" i="2"/>
  <c r="AO113" i="2"/>
  <c r="E26" i="2"/>
  <c r="AS26" i="2" s="1"/>
  <c r="AE113" i="2"/>
  <c r="AC83" i="2"/>
  <c r="AA83" i="2"/>
  <c r="Y83" i="2"/>
  <c r="W83" i="2"/>
  <c r="U83" i="2"/>
  <c r="S83" i="2"/>
  <c r="Q83" i="2"/>
  <c r="O83" i="2"/>
  <c r="M83" i="2"/>
  <c r="K83" i="2"/>
  <c r="I83" i="2"/>
  <c r="G83" i="2"/>
  <c r="E83" i="2"/>
  <c r="AC82" i="2"/>
  <c r="AA82" i="2"/>
  <c r="Y82" i="2"/>
  <c r="W82" i="2"/>
  <c r="U82" i="2"/>
  <c r="S82" i="2"/>
  <c r="Q82" i="2"/>
  <c r="O82" i="2"/>
  <c r="M82" i="2"/>
  <c r="K82" i="2"/>
  <c r="I82" i="2"/>
  <c r="G82" i="2"/>
  <c r="E82" i="2"/>
  <c r="E80" i="2"/>
  <c r="AS80" i="2" s="1"/>
  <c r="AC72" i="2"/>
  <c r="AC73" i="2"/>
  <c r="AC74" i="2"/>
  <c r="AC76" i="2"/>
  <c r="AA72" i="2"/>
  <c r="AA73" i="2"/>
  <c r="AA74" i="2"/>
  <c r="AA76" i="2"/>
  <c r="Y72" i="2"/>
  <c r="Y73" i="2"/>
  <c r="Y74" i="2"/>
  <c r="Y76" i="2"/>
  <c r="W72" i="2"/>
  <c r="W73" i="2"/>
  <c r="W74" i="2"/>
  <c r="W76" i="2"/>
  <c r="U72" i="2"/>
  <c r="U73" i="2"/>
  <c r="U74" i="2"/>
  <c r="U76" i="2"/>
  <c r="S72" i="2"/>
  <c r="S73" i="2"/>
  <c r="S74" i="2"/>
  <c r="S76" i="2"/>
  <c r="Q72" i="2"/>
  <c r="Q73" i="2"/>
  <c r="Q74" i="2"/>
  <c r="Q76" i="2"/>
  <c r="O72" i="2"/>
  <c r="O73" i="2"/>
  <c r="O74" i="2"/>
  <c r="O76" i="2"/>
  <c r="M72" i="2"/>
  <c r="M73" i="2"/>
  <c r="M74" i="2"/>
  <c r="M76" i="2"/>
  <c r="K72" i="2"/>
  <c r="K73" i="2"/>
  <c r="K74" i="2"/>
  <c r="K76" i="2"/>
  <c r="I72" i="2"/>
  <c r="I73" i="2"/>
  <c r="I74" i="2"/>
  <c r="I76" i="2"/>
  <c r="G72" i="2"/>
  <c r="G73" i="2"/>
  <c r="G74" i="2"/>
  <c r="G76" i="2"/>
  <c r="E72" i="2"/>
  <c r="AC105" i="2"/>
  <c r="AC106" i="2"/>
  <c r="AC107" i="2"/>
  <c r="AC104" i="2"/>
  <c r="AA105" i="2"/>
  <c r="AA106" i="2"/>
  <c r="AA107" i="2"/>
  <c r="AA104" i="2"/>
  <c r="Y105" i="2"/>
  <c r="Y106" i="2"/>
  <c r="Y107" i="2"/>
  <c r="Y104" i="2"/>
  <c r="W105" i="2"/>
  <c r="W106" i="2"/>
  <c r="W107" i="2"/>
  <c r="W104" i="2"/>
  <c r="E63" i="2"/>
  <c r="E64" i="2"/>
  <c r="E65" i="2"/>
  <c r="E70" i="2"/>
  <c r="E78" i="2"/>
  <c r="E79" i="2"/>
  <c r="E57" i="2"/>
  <c r="E58" i="2"/>
  <c r="E59" i="2"/>
  <c r="E60" i="2"/>
  <c r="E61" i="2"/>
  <c r="E62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70" i="2"/>
  <c r="W78" i="2"/>
  <c r="W79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70" i="2"/>
  <c r="Y78" i="2"/>
  <c r="Y79" i="2"/>
  <c r="AA41" i="2"/>
  <c r="AA42" i="2"/>
  <c r="AA43" i="2"/>
  <c r="AC85" i="2"/>
  <c r="AC87" i="2"/>
  <c r="AC37" i="2"/>
  <c r="AC38" i="2"/>
  <c r="AC39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59" i="2"/>
  <c r="AC60" i="2"/>
  <c r="AC61" i="2"/>
  <c r="AC62" i="2"/>
  <c r="AC63" i="2"/>
  <c r="AC64" i="2"/>
  <c r="AC65" i="2"/>
  <c r="AC70" i="2"/>
  <c r="AC78" i="2"/>
  <c r="AC79" i="2"/>
  <c r="AA87" i="2"/>
  <c r="AA37" i="2"/>
  <c r="AA38" i="2"/>
  <c r="AA39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70" i="2"/>
  <c r="AA78" i="2"/>
  <c r="AA79" i="2"/>
  <c r="Y39" i="2"/>
  <c r="W39" i="2"/>
  <c r="Y38" i="2"/>
  <c r="W38" i="2"/>
  <c r="Y37" i="2"/>
  <c r="W37" i="2"/>
  <c r="Y87" i="2"/>
  <c r="W87" i="2"/>
  <c r="AA85" i="2"/>
  <c r="Y85" i="2"/>
  <c r="W85" i="2"/>
  <c r="AC35" i="2"/>
  <c r="AA35" i="2"/>
  <c r="Y35" i="2"/>
  <c r="W35" i="2"/>
  <c r="AC34" i="2"/>
  <c r="AA34" i="2"/>
  <c r="Y34" i="2"/>
  <c r="W34" i="2"/>
  <c r="AC33" i="2"/>
  <c r="AA33" i="2"/>
  <c r="Y33" i="2"/>
  <c r="W33" i="2"/>
  <c r="AC98" i="2"/>
  <c r="AC24" i="2"/>
  <c r="AC99" i="2"/>
  <c r="AC100" i="2"/>
  <c r="AC101" i="2"/>
  <c r="AA101" i="2"/>
  <c r="AA100" i="2"/>
  <c r="AA99" i="2"/>
  <c r="AA24" i="2"/>
  <c r="AA98" i="2"/>
  <c r="Y101" i="2"/>
  <c r="Y100" i="2"/>
  <c r="Y99" i="2"/>
  <c r="Y24" i="2"/>
  <c r="Y98" i="2"/>
  <c r="W101" i="2"/>
  <c r="W100" i="2"/>
  <c r="W99" i="2"/>
  <c r="W24" i="2"/>
  <c r="W98" i="2"/>
  <c r="U101" i="2"/>
  <c r="U100" i="2"/>
  <c r="U99" i="2"/>
  <c r="U24" i="2"/>
  <c r="U98" i="2"/>
  <c r="S101" i="2"/>
  <c r="S100" i="2"/>
  <c r="S99" i="2"/>
  <c r="S24" i="2"/>
  <c r="S98" i="2"/>
  <c r="Q101" i="2"/>
  <c r="Q100" i="2"/>
  <c r="Q99" i="2"/>
  <c r="Q24" i="2"/>
  <c r="Q98" i="2"/>
  <c r="O101" i="2"/>
  <c r="O100" i="2"/>
  <c r="O99" i="2"/>
  <c r="O24" i="2"/>
  <c r="O98" i="2"/>
  <c r="M101" i="2"/>
  <c r="M100" i="2"/>
  <c r="M99" i="2"/>
  <c r="M24" i="2"/>
  <c r="M98" i="2"/>
  <c r="K101" i="2"/>
  <c r="K100" i="2"/>
  <c r="K99" i="2"/>
  <c r="K24" i="2"/>
  <c r="K98" i="2"/>
  <c r="I101" i="2"/>
  <c r="I100" i="2"/>
  <c r="I99" i="2"/>
  <c r="I24" i="2"/>
  <c r="I98" i="2"/>
  <c r="G98" i="2"/>
  <c r="G24" i="2"/>
  <c r="G99" i="2"/>
  <c r="G100" i="2"/>
  <c r="G101" i="2"/>
  <c r="AS19" i="2" l="1"/>
  <c r="AS69" i="2"/>
  <c r="AS72" i="2"/>
  <c r="BC19" i="2"/>
  <c r="AS101" i="2"/>
  <c r="AS100" i="2"/>
  <c r="AS83" i="2"/>
  <c r="AS99" i="2"/>
  <c r="AS24" i="2"/>
  <c r="AS29" i="2" s="1"/>
  <c r="AS98" i="2"/>
  <c r="AS82" i="2"/>
  <c r="BE10" i="2"/>
  <c r="BD19" i="2"/>
  <c r="G79" i="2"/>
  <c r="I79" i="2"/>
  <c r="K79" i="2"/>
  <c r="M79" i="2"/>
  <c r="O79" i="2"/>
  <c r="Q79" i="2"/>
  <c r="S79" i="2"/>
  <c r="U79" i="2"/>
  <c r="G65" i="2"/>
  <c r="I65" i="2"/>
  <c r="K65" i="2"/>
  <c r="M65" i="2"/>
  <c r="O65" i="2"/>
  <c r="Q65" i="2"/>
  <c r="S65" i="2"/>
  <c r="U65" i="2"/>
  <c r="G64" i="2"/>
  <c r="I64" i="2"/>
  <c r="K64" i="2"/>
  <c r="M64" i="2"/>
  <c r="O64" i="2"/>
  <c r="Q64" i="2"/>
  <c r="S64" i="2"/>
  <c r="U64" i="2"/>
  <c r="G63" i="2"/>
  <c r="I63" i="2"/>
  <c r="K63" i="2"/>
  <c r="M63" i="2"/>
  <c r="O63" i="2"/>
  <c r="Q63" i="2"/>
  <c r="S63" i="2"/>
  <c r="U63" i="2"/>
  <c r="G62" i="2"/>
  <c r="I62" i="2"/>
  <c r="K62" i="2"/>
  <c r="M62" i="2"/>
  <c r="O62" i="2"/>
  <c r="Q62" i="2"/>
  <c r="S62" i="2"/>
  <c r="U62" i="2"/>
  <c r="U34" i="2"/>
  <c r="S34" i="2"/>
  <c r="Q34" i="2"/>
  <c r="O34" i="2"/>
  <c r="M34" i="2"/>
  <c r="K34" i="2"/>
  <c r="I34" i="2"/>
  <c r="G34" i="2"/>
  <c r="E34" i="2"/>
  <c r="E76" i="2"/>
  <c r="AS76" i="2" s="1"/>
  <c r="E74" i="2"/>
  <c r="AS74" i="2" s="1"/>
  <c r="E73" i="2"/>
  <c r="AS73" i="2" s="1"/>
  <c r="E71" i="2"/>
  <c r="E107" i="2"/>
  <c r="E106" i="2"/>
  <c r="E105" i="2"/>
  <c r="E104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39" i="2"/>
  <c r="E38" i="2"/>
  <c r="E37" i="2"/>
  <c r="E87" i="2"/>
  <c r="E85" i="2"/>
  <c r="E35" i="2"/>
  <c r="E33" i="2"/>
  <c r="E32" i="2"/>
  <c r="E31" i="2"/>
  <c r="E30" i="2"/>
  <c r="U30" i="2"/>
  <c r="U31" i="2"/>
  <c r="U32" i="2"/>
  <c r="U33" i="2"/>
  <c r="U35" i="2"/>
  <c r="U85" i="2"/>
  <c r="U87" i="2"/>
  <c r="U37" i="2"/>
  <c r="U38" i="2"/>
  <c r="U39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70" i="2"/>
  <c r="U78" i="2"/>
  <c r="U104" i="2"/>
  <c r="U105" i="2"/>
  <c r="U106" i="2"/>
  <c r="U107" i="2"/>
  <c r="U71" i="2"/>
  <c r="S30" i="2"/>
  <c r="S31" i="2"/>
  <c r="S32" i="2"/>
  <c r="S33" i="2"/>
  <c r="S35" i="2"/>
  <c r="S85" i="2"/>
  <c r="S87" i="2"/>
  <c r="S37" i="2"/>
  <c r="S38" i="2"/>
  <c r="S39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70" i="2"/>
  <c r="S78" i="2"/>
  <c r="S104" i="2"/>
  <c r="S105" i="2"/>
  <c r="S106" i="2"/>
  <c r="S107" i="2"/>
  <c r="S71" i="2"/>
  <c r="Q30" i="2"/>
  <c r="Q31" i="2"/>
  <c r="Q32" i="2"/>
  <c r="Q33" i="2"/>
  <c r="Q35" i="2"/>
  <c r="Q85" i="2"/>
  <c r="Q87" i="2"/>
  <c r="Q37" i="2"/>
  <c r="Q38" i="2"/>
  <c r="Q39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70" i="2"/>
  <c r="Q78" i="2"/>
  <c r="Q104" i="2"/>
  <c r="Q105" i="2"/>
  <c r="Q106" i="2"/>
  <c r="Q107" i="2"/>
  <c r="Q71" i="2"/>
  <c r="O30" i="2"/>
  <c r="O31" i="2"/>
  <c r="O32" i="2"/>
  <c r="O33" i="2"/>
  <c r="O35" i="2"/>
  <c r="O85" i="2"/>
  <c r="O87" i="2"/>
  <c r="O37" i="2"/>
  <c r="O38" i="2"/>
  <c r="O39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70" i="2"/>
  <c r="O78" i="2"/>
  <c r="O104" i="2"/>
  <c r="O105" i="2"/>
  <c r="O106" i="2"/>
  <c r="O107" i="2"/>
  <c r="O71" i="2"/>
  <c r="M30" i="2"/>
  <c r="M31" i="2"/>
  <c r="M32" i="2"/>
  <c r="M33" i="2"/>
  <c r="M35" i="2"/>
  <c r="M85" i="2"/>
  <c r="M87" i="2"/>
  <c r="M37" i="2"/>
  <c r="M38" i="2"/>
  <c r="M39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70" i="2"/>
  <c r="M78" i="2"/>
  <c r="M104" i="2"/>
  <c r="M105" i="2"/>
  <c r="M106" i="2"/>
  <c r="M107" i="2"/>
  <c r="M71" i="2"/>
  <c r="K30" i="2"/>
  <c r="K31" i="2"/>
  <c r="K32" i="2"/>
  <c r="K33" i="2"/>
  <c r="K35" i="2"/>
  <c r="K85" i="2"/>
  <c r="K87" i="2"/>
  <c r="K37" i="2"/>
  <c r="K38" i="2"/>
  <c r="K39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70" i="2"/>
  <c r="K78" i="2"/>
  <c r="K104" i="2"/>
  <c r="K105" i="2"/>
  <c r="K106" i="2"/>
  <c r="K107" i="2"/>
  <c r="K71" i="2"/>
  <c r="I30" i="2"/>
  <c r="I31" i="2"/>
  <c r="I32" i="2"/>
  <c r="I33" i="2"/>
  <c r="I35" i="2"/>
  <c r="I85" i="2"/>
  <c r="I87" i="2"/>
  <c r="I37" i="2"/>
  <c r="I38" i="2"/>
  <c r="I39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70" i="2"/>
  <c r="I78" i="2"/>
  <c r="I104" i="2"/>
  <c r="I105" i="2"/>
  <c r="I106" i="2"/>
  <c r="I107" i="2"/>
  <c r="I71" i="2"/>
  <c r="G30" i="2"/>
  <c r="G31" i="2"/>
  <c r="G32" i="2"/>
  <c r="G33" i="2"/>
  <c r="G35" i="2"/>
  <c r="G85" i="2"/>
  <c r="G87" i="2"/>
  <c r="G37" i="2"/>
  <c r="G38" i="2"/>
  <c r="G39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70" i="2"/>
  <c r="G78" i="2"/>
  <c r="G104" i="2"/>
  <c r="G105" i="2"/>
  <c r="G106" i="2"/>
  <c r="G107" i="2"/>
  <c r="G71" i="2"/>
  <c r="AS104" i="2" l="1"/>
  <c r="AS118" i="2" s="1"/>
  <c r="AS78" i="2"/>
  <c r="AS70" i="2"/>
  <c r="AS58" i="2"/>
  <c r="AS49" i="2"/>
  <c r="AS62" i="2"/>
  <c r="AS65" i="2"/>
  <c r="AS41" i="2"/>
  <c r="AS63" i="2"/>
  <c r="AS64" i="2"/>
  <c r="AS79" i="2"/>
  <c r="AS57" i="2"/>
  <c r="AS61" i="2"/>
  <c r="AS60" i="2"/>
  <c r="AS38" i="2"/>
  <c r="AS47" i="2"/>
  <c r="AS55" i="2"/>
  <c r="AS59" i="2"/>
  <c r="AS39" i="2"/>
  <c r="AS48" i="2"/>
  <c r="AS56" i="2"/>
  <c r="AS33" i="2"/>
  <c r="AS42" i="2"/>
  <c r="AS50" i="2"/>
  <c r="AS105" i="2"/>
  <c r="AS34" i="2"/>
  <c r="AS35" i="2"/>
  <c r="AS43" i="2"/>
  <c r="AS51" i="2"/>
  <c r="AS106" i="2"/>
  <c r="AS85" i="2"/>
  <c r="AS44" i="2"/>
  <c r="AS52" i="2"/>
  <c r="AS107" i="2"/>
  <c r="AS87" i="2"/>
  <c r="AS45" i="2"/>
  <c r="AS53" i="2"/>
  <c r="AS37" i="2"/>
  <c r="AS46" i="2"/>
  <c r="AS54" i="2"/>
  <c r="E113" i="2"/>
  <c r="L32" i="4"/>
  <c r="K32" i="4"/>
  <c r="J32" i="4"/>
  <c r="I32" i="4"/>
  <c r="W30" i="2"/>
  <c r="Y30" i="2"/>
  <c r="AA30" i="2"/>
  <c r="AC30" i="2"/>
  <c r="W31" i="2"/>
  <c r="Y31" i="2"/>
  <c r="AA31" i="2"/>
  <c r="AC31" i="2"/>
  <c r="W32" i="2"/>
  <c r="Y32" i="2"/>
  <c r="AA32" i="2"/>
  <c r="AC32" i="2"/>
  <c r="W71" i="2"/>
  <c r="Y71" i="2"/>
  <c r="AA71" i="2"/>
  <c r="AC71" i="2"/>
  <c r="Q120" i="2"/>
  <c r="AC120" i="2"/>
  <c r="O120" i="2"/>
  <c r="AA120" i="2"/>
  <c r="Y120" i="2"/>
  <c r="W120" i="2"/>
  <c r="S120" i="2"/>
  <c r="M120" i="2"/>
  <c r="K120" i="2"/>
  <c r="I120" i="2"/>
  <c r="G120" i="2"/>
  <c r="AS84" i="2" l="1"/>
  <c r="AS31" i="2"/>
  <c r="AS88" i="2"/>
  <c r="AS30" i="2"/>
  <c r="AS32" i="2"/>
  <c r="AS71" i="2"/>
  <c r="AS77" i="2" s="1"/>
  <c r="M113" i="2"/>
  <c r="I113" i="2"/>
  <c r="W113" i="2"/>
  <c r="O113" i="2"/>
  <c r="AA113" i="2"/>
  <c r="S113" i="2"/>
  <c r="AC113" i="2"/>
  <c r="Y113" i="2"/>
  <c r="U113" i="2"/>
  <c r="G113" i="2"/>
  <c r="Q113" i="2"/>
  <c r="K113" i="2"/>
  <c r="AS66" i="2" l="1"/>
  <c r="AS124" i="2" l="1"/>
  <c r="H28" i="9" s="1"/>
  <c r="AS113" i="2"/>
  <c r="AS125" i="2" s="1"/>
  <c r="AS126" i="2" s="1"/>
  <c r="D26" i="6"/>
  <c r="AS127" i="2" l="1"/>
  <c r="D27" i="6"/>
  <c r="H29" i="9"/>
  <c r="H30" i="9" s="1"/>
  <c r="F2" i="6"/>
  <c r="D25" i="6" l="1"/>
  <c r="D28" i="6" l="1"/>
  <c r="D29" i="6" l="1"/>
  <c r="D30" i="6" s="1"/>
  <c r="BD113" i="2"/>
  <c r="Q124" i="2" l="1"/>
  <c r="Q19" i="2"/>
  <c r="G124" i="2"/>
  <c r="G19" i="2"/>
  <c r="Y19" i="2"/>
  <c r="Y124" i="2"/>
  <c r="K124" i="2"/>
  <c r="K19" i="2"/>
  <c r="AO124" i="2"/>
  <c r="AO19" i="2"/>
  <c r="M124" i="2"/>
  <c r="M19" i="2"/>
  <c r="S19" i="2"/>
  <c r="S124" i="2"/>
  <c r="AA124" i="2"/>
  <c r="AA19" i="2"/>
  <c r="AE124" i="2"/>
  <c r="AE19" i="2"/>
  <c r="E19" i="2"/>
  <c r="E124" i="2"/>
  <c r="I124" i="2"/>
  <c r="I19" i="2"/>
  <c r="O124" i="2"/>
  <c r="O19" i="2"/>
  <c r="U124" i="2"/>
  <c r="U19" i="2"/>
  <c r="AG19" i="2"/>
  <c r="AG124" i="2"/>
  <c r="AM19" i="2"/>
  <c r="AM124" i="2"/>
  <c r="W19" i="2"/>
  <c r="W124" i="2"/>
  <c r="AI19" i="2"/>
  <c r="AI124" i="2"/>
  <c r="AK124" i="2"/>
  <c r="AK19" i="2"/>
  <c r="AC19" i="2"/>
  <c r="AC124" i="2"/>
</calcChain>
</file>

<file path=xl/sharedStrings.xml><?xml version="1.0" encoding="utf-8"?>
<sst xmlns="http://schemas.openxmlformats.org/spreadsheetml/2006/main" count="813" uniqueCount="259">
  <si>
    <t>SOCIAL CAPITAL GROUP SAC</t>
  </si>
  <si>
    <t>PROPUESTA ECONOMICA</t>
  </si>
  <si>
    <t>CLIENTE: OHLA</t>
  </si>
  <si>
    <t>SERVICIO: Plan de Buena Vecindad - Huarmey</t>
  </si>
  <si>
    <t xml:space="preserve">Equipo Consultor </t>
  </si>
  <si>
    <t>Planificación</t>
  </si>
  <si>
    <t>RELACIONAMIENTO VECINAL</t>
  </si>
  <si>
    <t xml:space="preserve">TOTAL 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</si>
  <si>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</si>
  <si>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</si>
  <si>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</si>
  <si>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</si>
  <si>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</si>
  <si>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</si>
  <si>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</si>
  <si>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</si>
  <si>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</si>
  <si>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</si>
  <si>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</si>
  <si>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</si>
  <si>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MES 13</t>
  </si>
  <si>
    <t>MES 14</t>
  </si>
  <si>
    <t>MES 15</t>
  </si>
  <si>
    <t>MES 16</t>
  </si>
  <si>
    <t>MES 17</t>
  </si>
  <si>
    <t>MES 18</t>
  </si>
  <si>
    <t>Personal</t>
  </si>
  <si>
    <t>Cantidad</t>
  </si>
  <si>
    <t>Rate s/.</t>
  </si>
  <si>
    <t>Días</t>
  </si>
  <si>
    <t>Costo</t>
  </si>
  <si>
    <t>(S/.)</t>
  </si>
  <si>
    <t>Gerente</t>
  </si>
  <si>
    <t>Coordinador In-house</t>
  </si>
  <si>
    <t>Coordinador</t>
  </si>
  <si>
    <t>Relacionista</t>
  </si>
  <si>
    <t>Comunicador</t>
  </si>
  <si>
    <t>Total Equipo Consultor</t>
  </si>
  <si>
    <t>Gastos Operativos</t>
  </si>
  <si>
    <t>Rate</t>
  </si>
  <si>
    <t>Unidad</t>
  </si>
  <si>
    <t>Cant.</t>
  </si>
  <si>
    <t>Alquiler de camioneta</t>
  </si>
  <si>
    <t>por día</t>
  </si>
  <si>
    <t>Conductor</t>
  </si>
  <si>
    <t>Combustible</t>
  </si>
  <si>
    <t>Curso de capacitación a RRCC</t>
  </si>
  <si>
    <t>Curso de manejo defensivo</t>
  </si>
  <si>
    <t>por vez</t>
  </si>
  <si>
    <t>Botiquín</t>
  </si>
  <si>
    <t>por auto bimestral</t>
  </si>
  <si>
    <t>Alimentación</t>
  </si>
  <si>
    <t>por persona dia</t>
  </si>
  <si>
    <t>Alquiler Vivienda</t>
  </si>
  <si>
    <t>por mes</t>
  </si>
  <si>
    <t>Chips</t>
  </si>
  <si>
    <t>por persona/mes</t>
  </si>
  <si>
    <t>Examen Medico Ocupacional - Relacionista</t>
  </si>
  <si>
    <t>por persona</t>
  </si>
  <si>
    <t>Examen Medico Ocupacional - Conductor</t>
  </si>
  <si>
    <t>Pasaje Gerente + alimentación y hospedaje</t>
  </si>
  <si>
    <t>por persona trimestral</t>
  </si>
  <si>
    <t>Pasaje terrestre</t>
  </si>
  <si>
    <t>por persona/2 veces x mes</t>
  </si>
  <si>
    <t>Practicante profesional Atención Oficina</t>
  </si>
  <si>
    <t>mensual</t>
  </si>
  <si>
    <t>Alquiler de Oficina</t>
  </si>
  <si>
    <t>Luz</t>
  </si>
  <si>
    <t>Limpieza de local</t>
  </si>
  <si>
    <t>Internet (Bitel)</t>
  </si>
  <si>
    <t>Teléfono Línea de atención permanente (Bitel)</t>
  </si>
  <si>
    <t>una vez</t>
  </si>
  <si>
    <t>Pago línea atención (Bitel)</t>
  </si>
  <si>
    <t>PC</t>
  </si>
  <si>
    <t>Laptop</t>
  </si>
  <si>
    <t>Impresora multifuncional</t>
  </si>
  <si>
    <t>Ecran</t>
  </si>
  <si>
    <t>Proyectores de mínimo 5k de luminiscencia</t>
  </si>
  <si>
    <t>Parlantes (x2)</t>
  </si>
  <si>
    <t>Micrófono (x2)</t>
  </si>
  <si>
    <t>Cámara fotográfica</t>
  </si>
  <si>
    <t>Cableado</t>
  </si>
  <si>
    <t>Permiso Indeci</t>
  </si>
  <si>
    <t>Alarma (instalación)</t>
  </si>
  <si>
    <t>Alarma mensualidad</t>
  </si>
  <si>
    <t>Señalética</t>
  </si>
  <si>
    <t>Extintores PQS de 9 kg</t>
  </si>
  <si>
    <t>Porta extintores</t>
  </si>
  <si>
    <t>Tacho de deshechos general</t>
  </si>
  <si>
    <t>Bolsa de deshechos</t>
  </si>
  <si>
    <t>Hervidor de agua</t>
  </si>
  <si>
    <t>Expendedora de agua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</si>
  <si>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</si>
  <si>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</si>
  <si>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</si>
  <si>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</si>
  <si>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</si>
  <si>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</si>
  <si>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</si>
  <si>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</si>
  <si>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</si>
  <si>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</si>
  <si>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</si>
  <si>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</si>
  <si>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 xml:space="preserve">Papel higiénico </t>
  </si>
  <si>
    <t>Porta papel higienico</t>
  </si>
  <si>
    <t>Escritorio</t>
  </si>
  <si>
    <t>Sillas ergonómicas</t>
  </si>
  <si>
    <t>Sillas plásticas</t>
  </si>
  <si>
    <t>Mesa de trabajo</t>
  </si>
  <si>
    <t>semestre</t>
  </si>
  <si>
    <t>Dispensador de alcohol</t>
  </si>
  <si>
    <t>Alcohol en gel x litro</t>
  </si>
  <si>
    <t>EPPs equipo  - General</t>
  </si>
  <si>
    <t xml:space="preserve">Chalecos </t>
  </si>
  <si>
    <t xml:space="preserve">Sombreros </t>
  </si>
  <si>
    <t>Fotocheck</t>
  </si>
  <si>
    <t>Bloqueador</t>
  </si>
  <si>
    <t xml:space="preserve">Lentes de seguridad oscuros </t>
  </si>
  <si>
    <t>Camisa celeste</t>
  </si>
  <si>
    <t>Casco</t>
  </si>
  <si>
    <t>Zapatos de seguridad</t>
  </si>
  <si>
    <t>Mascarillas KN95 (caja x 20 unidades)</t>
  </si>
  <si>
    <t>Mascarillas quirurgicas (caja por 50 unidades)</t>
  </si>
  <si>
    <t>Alcohol en gel (2 litros)</t>
  </si>
  <si>
    <t>Dispensadores personales para alcohol en gel</t>
  </si>
  <si>
    <t>por persona/una vez</t>
  </si>
  <si>
    <t>Actas de reunión x 2000</t>
  </si>
  <si>
    <t>Actas de quejas x 500</t>
  </si>
  <si>
    <t>Gigantografía / Banner informativo (incluye parante)</t>
  </si>
  <si>
    <t>Buzón Quejas</t>
  </si>
  <si>
    <t>Trípticos x 1000</t>
  </si>
  <si>
    <t>trimestral</t>
  </si>
  <si>
    <t>Spots radiales (perifoneo, elaboración de spot, difusión x radio, volantes y carta de preguntas)</t>
  </si>
  <si>
    <t>dos veces</t>
  </si>
  <si>
    <t xml:space="preserve">Total Gastos Operativos S/. </t>
  </si>
  <si>
    <t>Propuesta Forma de Pago:</t>
  </si>
  <si>
    <t>La facturaciòn serrìa mensual considerando el monto a Suma Alzada</t>
  </si>
  <si>
    <t>Presupuestado en cada mes</t>
  </si>
  <si>
    <t>Item</t>
  </si>
  <si>
    <t>Descripción</t>
  </si>
  <si>
    <t>Und</t>
  </si>
  <si>
    <t>Cant</t>
  </si>
  <si>
    <t>PU</t>
  </si>
  <si>
    <t>Total</t>
  </si>
  <si>
    <t>Huarmey</t>
  </si>
  <si>
    <t>Mes</t>
  </si>
  <si>
    <t>Coordinador RRCC</t>
  </si>
  <si>
    <t>RRCC I</t>
  </si>
  <si>
    <t>RRCC II</t>
  </si>
  <si>
    <t>RRCC III</t>
  </si>
  <si>
    <t>Gastos operativos</t>
  </si>
  <si>
    <t>Movilización y Desmovilización</t>
  </si>
  <si>
    <t>Glb</t>
  </si>
  <si>
    <t>Viáticos y alojamiento de personal</t>
  </si>
  <si>
    <t>Alquiler de oficina (todo costo)</t>
  </si>
  <si>
    <t>Movilidad, combustible, repuestos, no incluye chofer (personal será chofer)</t>
  </si>
  <si>
    <t>Gastos reuniones y talleres</t>
  </si>
  <si>
    <t>Insumos varios, impresiones, informes</t>
  </si>
  <si>
    <t>Gastos implementación medidas anti Covid</t>
  </si>
  <si>
    <t>Equipos de cómputo</t>
  </si>
  <si>
    <t>Proyector multimedia</t>
  </si>
  <si>
    <t>Parlante</t>
  </si>
  <si>
    <t>Micrófono</t>
  </si>
  <si>
    <t>Seguros SCTR</t>
  </si>
  <si>
    <t>Costo directo</t>
  </si>
  <si>
    <t>GASTOS GENERALES SUBCONTRATISTA</t>
  </si>
  <si>
    <t>UTILIDADES SUBCONTRATISTA</t>
  </si>
  <si>
    <t>SUBTOTAL COSTOS</t>
  </si>
  <si>
    <t>IGV</t>
  </si>
  <si>
    <t>PRESUPUESTO TOTAL DEL PROYECTO</t>
  </si>
  <si>
    <t xml:space="preserve">cuenta </t>
  </si>
  <si>
    <t>Alquiler de Vehìculo</t>
  </si>
  <si>
    <t>por dìa</t>
  </si>
  <si>
    <t>Pasaje Aereo</t>
  </si>
  <si>
    <t>por mes por 02 personas</t>
  </si>
  <si>
    <t>Alimentacion</t>
  </si>
  <si>
    <t>Alojamiento</t>
  </si>
  <si>
    <t>Comunicaciones</t>
  </si>
  <si>
    <t>EPPs - Indumentaria para campo con protección UV</t>
  </si>
  <si>
    <t>EPP</t>
  </si>
  <si>
    <t>Examenes Medicos - Pre ocupacional para equipo de planta</t>
  </si>
  <si>
    <t>examenes medicos</t>
  </si>
  <si>
    <t>* Alquiler de Oficinas</t>
  </si>
  <si>
    <t>* Servicios</t>
  </si>
  <si>
    <t>servicio de limpieza</t>
  </si>
  <si>
    <t>* Implementacion de Oficina y Equipos</t>
  </si>
  <si>
    <t>activos y compra de activos menores</t>
  </si>
  <si>
    <t>total</t>
  </si>
  <si>
    <t>* Mantenimiento</t>
  </si>
  <si>
    <t>servicio de mantenimiento</t>
  </si>
  <si>
    <t>* Refrigerio</t>
  </si>
  <si>
    <t>* Materiales</t>
  </si>
  <si>
    <t>copias</t>
  </si>
  <si>
    <t>por taller</t>
  </si>
  <si>
    <t xml:space="preserve">impresiones </t>
  </si>
  <si>
    <t xml:space="preserve">material de oficina </t>
  </si>
  <si>
    <t>* Registro visual</t>
  </si>
  <si>
    <t xml:space="preserve">otros servicios </t>
  </si>
  <si>
    <t>* Comunicados por radios (nivel provincial)</t>
  </si>
  <si>
    <t>otras comunicaciones</t>
  </si>
  <si>
    <t>Asistente de campo</t>
  </si>
  <si>
    <t>n</t>
  </si>
  <si>
    <t>nombre</t>
  </si>
  <si>
    <t>0001</t>
  </si>
  <si>
    <t>CME-0100</t>
  </si>
  <si>
    <t>CÓDIGO</t>
  </si>
  <si>
    <t>DETALLE</t>
  </si>
  <si>
    <t>(en blanco)</t>
  </si>
  <si>
    <t>Total general</t>
  </si>
  <si>
    <t>Suma de (S/.)</t>
  </si>
  <si>
    <t>Total S/</t>
  </si>
  <si>
    <t>CODIGO</t>
  </si>
  <si>
    <t xml:space="preserve">Otros </t>
  </si>
  <si>
    <t>Otros</t>
  </si>
  <si>
    <t>Total 2.02</t>
  </si>
  <si>
    <t>Total 2.03</t>
  </si>
  <si>
    <t>Total 2.04</t>
  </si>
  <si>
    <t>Total 2.06</t>
  </si>
  <si>
    <t>Total 2.07</t>
  </si>
  <si>
    <t>Total 2.08</t>
  </si>
  <si>
    <t>Total 2.09</t>
  </si>
  <si>
    <t>Total 2.10</t>
  </si>
  <si>
    <t>Total 2.11</t>
  </si>
  <si>
    <t>Total 2.12</t>
  </si>
  <si>
    <t>Gastos Generales</t>
  </si>
  <si>
    <t>Utiles de oficina</t>
  </si>
  <si>
    <t>SCTR</t>
  </si>
  <si>
    <t>UTILIDAD</t>
  </si>
  <si>
    <t>PRESUPUESTO TOTAL SIN IGV</t>
  </si>
  <si>
    <t>Total Gastos Generales</t>
  </si>
  <si>
    <t>Mensual</t>
  </si>
  <si>
    <t>Meses</t>
  </si>
  <si>
    <t>Advisor Team</t>
  </si>
  <si>
    <t>(Ver Detalle)</t>
  </si>
  <si>
    <t>Duración mes</t>
  </si>
  <si>
    <t xml:space="preserve">PU S/. (Sin IGV) </t>
  </si>
  <si>
    <t>Total S/. (Sin IGV)</t>
  </si>
  <si>
    <t>Relacionista Comunitario I - Qda. Aija - San Damián</t>
  </si>
  <si>
    <t>Relacionista Comunitario II - Qda. Malvas - Huamba baja</t>
  </si>
  <si>
    <t>Relacionista Comunitario II - Qda. Huarmey (Huamba)</t>
  </si>
  <si>
    <t>Comunicador - Huarmey</t>
  </si>
  <si>
    <t>Movilización y Desmovilización (Huarmey)</t>
  </si>
  <si>
    <t>Viáticos y alojamiento de personal (Huarmey)</t>
  </si>
  <si>
    <t>Alquiler de oficina  - Huarmey</t>
  </si>
  <si>
    <t>Movilidad, combustible, repuestos, no incluye chofer (personal sera chofer)</t>
  </si>
  <si>
    <t>Gastos reuniones y talleres - Huarmey</t>
  </si>
  <si>
    <t>Insumos varios, impresiones, informes (Huarmey)</t>
  </si>
  <si>
    <t>Gastos implementación medidas anti COVID</t>
  </si>
  <si>
    <t>Equipos de computo(Laptop) - Huarmey</t>
  </si>
  <si>
    <t>Proyector multimedia - Huarmey</t>
  </si>
  <si>
    <t>Parlante - Huarmey</t>
  </si>
  <si>
    <t>Micrófonos - Huarmey</t>
  </si>
  <si>
    <t>Ecran - Huarmey</t>
  </si>
  <si>
    <t xml:space="preserve">PRESUPUESTO TOTAL DEL PROYECTO </t>
  </si>
  <si>
    <t>* Sustentar  la partida de Gastos Generales al momento de presentar la oferta ecónomica.</t>
  </si>
  <si>
    <t>TOTAL COSTO DIRECTO</t>
  </si>
  <si>
    <t>Ver detalle</t>
  </si>
  <si>
    <t>COSTO DIRECTO (HUARMEY)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</si>
</sst>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* #,##0.00_ ;_ * \-#,##0.00_ ;_ * &quot;-&quot;??_ ;_ @_ "/>
    <numFmt numFmtId="166" formatCode="_ [$S/.-280A]\ * #,##0_ ;_ [$S/.-280A]\ * \-#,##0_ ;_ [$S/.-280A]\ * &quot;-&quot;??_ ;_ @_ "/>
    <numFmt numFmtId="167" formatCode="_ [$S/.-280A]\ * #,##0.00_ ;_ [$S/.-280A]\ * \-#,##0.00_ ;_ [$S/.-280A]\ * &quot;-&quot;??_ ;_ @_ "/>
    <numFmt numFmtId="168" formatCode="_ * #,##0_ ;_ * \-#,##0_ ;_ * &quot;-&quot;??_ ;_ @_ "/>
    <numFmt numFmtId="169" formatCode="_ [$S/.-C6B]\ * #,##0.00_ ;_ [$S/.-C6B]\ * \-#,##0.00_ ;_ [$S/.-C6B]\ * &quot;-&quot;??_ ;_ @_ "/>
    <numFmt numFmtId="170" formatCode="_-[$S/-280A]\ * #,##0_-;\-[$S/-280A]\ * #,##0_-;_-[$S/-280A]\ * &quot;-&quot;??_-;_-@_-"/>
    <numFmt numFmtId="171" formatCode="_-[$S/-280A]\ * #,##0.000_-;\-[$S/-280A]\ * #,##0.000_-;_-[$S/-280A]\ * &quot;-&quot;??_-;_-@_-"/>
    <numFmt numFmtId="172" formatCode="0.0"/>
  </numFmts>
  <fonts count="2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Calibri Light"/>
      <family val="2"/>
      <scheme val="maj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9" fillId="0" borderId="0">
      <alignment vertical="top"/>
    </xf>
  </cellStyleXfs>
  <cellXfs count="204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1" fillId="0" borderId="1" xfId="1" applyBorder="1"/>
    <xf numFmtId="0" fontId="1" fillId="0" borderId="1" xfId="1" applyBorder="1" applyAlignment="1">
      <alignment horizontal="right"/>
    </xf>
    <xf numFmtId="0" fontId="1" fillId="0" borderId="1" xfId="1" applyBorder="1" applyAlignment="1">
      <alignment horizontal="left"/>
    </xf>
    <xf numFmtId="0" fontId="2" fillId="2" borderId="3" xfId="1" applyFont="1" applyFill="1" applyBorder="1" applyAlignment="1">
      <alignment horizontal="center"/>
    </xf>
    <xf numFmtId="0" fontId="7" fillId="3" borderId="0" xfId="0" applyFont="1" applyFill="1"/>
    <xf numFmtId="0" fontId="5" fillId="3" borderId="1" xfId="0" applyFont="1" applyFill="1" applyBorder="1"/>
    <xf numFmtId="0" fontId="1" fillId="5" borderId="1" xfId="1" applyFill="1" applyBorder="1"/>
    <xf numFmtId="0" fontId="2" fillId="2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1" fillId="0" borderId="1" xfId="1" applyNumberFormat="1" applyBorder="1"/>
    <xf numFmtId="17" fontId="4" fillId="4" borderId="1" xfId="1" applyNumberFormat="1" applyFont="1" applyFill="1" applyBorder="1" applyAlignment="1">
      <alignment horizontal="center" vertical="center" wrapText="1"/>
    </xf>
    <xf numFmtId="0" fontId="0" fillId="0" borderId="12" xfId="0" applyBorder="1"/>
    <xf numFmtId="17" fontId="4" fillId="4" borderId="9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/>
    </xf>
    <xf numFmtId="0" fontId="0" fillId="3" borderId="9" xfId="0" applyFill="1" applyBorder="1"/>
    <xf numFmtId="0" fontId="5" fillId="3" borderId="9" xfId="0" applyFont="1" applyFill="1" applyBorder="1"/>
    <xf numFmtId="17" fontId="4" fillId="4" borderId="3" xfId="1" applyNumberFormat="1" applyFont="1" applyFill="1" applyBorder="1" applyAlignment="1">
      <alignment horizontal="center" vertical="center" wrapText="1"/>
    </xf>
    <xf numFmtId="0" fontId="0" fillId="3" borderId="3" xfId="0" applyFill="1" applyBorder="1"/>
    <xf numFmtId="0" fontId="5" fillId="3" borderId="3" xfId="0" applyFont="1" applyFill="1" applyBorder="1"/>
    <xf numFmtId="0" fontId="0" fillId="0" borderId="13" xfId="0" applyBorder="1"/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/>
    </xf>
    <xf numFmtId="0" fontId="10" fillId="3" borderId="1" xfId="1" applyFont="1" applyFill="1" applyBorder="1"/>
    <xf numFmtId="3" fontId="10" fillId="3" borderId="1" xfId="1" applyNumberFormat="1" applyFont="1" applyFill="1" applyBorder="1"/>
    <xf numFmtId="166" fontId="8" fillId="2" borderId="1" xfId="1" applyNumberFormat="1" applyFont="1" applyFill="1" applyBorder="1" applyAlignment="1">
      <alignment vertical="center" wrapText="1"/>
    </xf>
    <xf numFmtId="0" fontId="10" fillId="0" borderId="1" xfId="1" applyFont="1" applyBorder="1"/>
    <xf numFmtId="0" fontId="10" fillId="0" borderId="1" xfId="1" applyFont="1" applyBorder="1" applyAlignment="1">
      <alignment horizontal="right"/>
    </xf>
    <xf numFmtId="3" fontId="8" fillId="2" borderId="1" xfId="1" applyNumberFormat="1" applyFont="1" applyFill="1" applyBorder="1" applyAlignment="1">
      <alignment vertical="center"/>
    </xf>
    <xf numFmtId="0" fontId="10" fillId="2" borderId="1" xfId="1" applyFont="1" applyFill="1" applyBorder="1"/>
    <xf numFmtId="0" fontId="12" fillId="3" borderId="0" xfId="0" applyFont="1" applyFill="1"/>
    <xf numFmtId="0" fontId="10" fillId="3" borderId="0" xfId="0" applyFont="1" applyFill="1"/>
    <xf numFmtId="0" fontId="13" fillId="3" borderId="0" xfId="0" applyFont="1" applyFill="1"/>
    <xf numFmtId="0" fontId="13" fillId="3" borderId="8" xfId="0" applyFont="1" applyFill="1" applyBorder="1"/>
    <xf numFmtId="0" fontId="12" fillId="3" borderId="1" xfId="0" applyFont="1" applyFill="1" applyBorder="1"/>
    <xf numFmtId="0" fontId="12" fillId="0" borderId="1" xfId="0" applyFont="1" applyBorder="1"/>
    <xf numFmtId="0" fontId="12" fillId="0" borderId="0" xfId="0" applyFont="1"/>
    <xf numFmtId="0" fontId="14" fillId="3" borderId="0" xfId="0" applyFont="1" applyFill="1"/>
    <xf numFmtId="0" fontId="10" fillId="2" borderId="1" xfId="0" applyFont="1" applyFill="1" applyBorder="1"/>
    <xf numFmtId="166" fontId="8" fillId="2" borderId="1" xfId="0" applyNumberFormat="1" applyFont="1" applyFill="1" applyBorder="1"/>
    <xf numFmtId="168" fontId="12" fillId="3" borderId="0" xfId="2" applyNumberFormat="1" applyFont="1" applyFill="1"/>
    <xf numFmtId="165" fontId="12" fillId="3" borderId="0" xfId="2" applyFont="1" applyFill="1"/>
    <xf numFmtId="167" fontId="12" fillId="3" borderId="0" xfId="0" applyNumberFormat="1" applyFont="1" applyFill="1"/>
    <xf numFmtId="9" fontId="12" fillId="3" borderId="0" xfId="0" applyNumberFormat="1" applyFont="1" applyFill="1"/>
    <xf numFmtId="164" fontId="12" fillId="3" borderId="0" xfId="0" applyNumberFormat="1" applyFont="1" applyFill="1"/>
    <xf numFmtId="0" fontId="8" fillId="3" borderId="0" xfId="1" applyFont="1" applyFill="1"/>
    <xf numFmtId="0" fontId="9" fillId="4" borderId="1" xfId="1" applyFont="1" applyFill="1" applyBorder="1" applyAlignment="1">
      <alignment horizontal="center" vertical="center" wrapText="1"/>
    </xf>
    <xf numFmtId="166" fontId="8" fillId="2" borderId="7" xfId="1" applyNumberFormat="1" applyFont="1" applyFill="1" applyBorder="1" applyAlignment="1">
      <alignment vertical="center"/>
    </xf>
    <xf numFmtId="166" fontId="8" fillId="2" borderId="9" xfId="1" applyNumberFormat="1" applyFont="1" applyFill="1" applyBorder="1" applyAlignment="1">
      <alignment vertical="center" wrapText="1"/>
    </xf>
    <xf numFmtId="166" fontId="8" fillId="2" borderId="8" xfId="1" applyNumberFormat="1" applyFont="1" applyFill="1" applyBorder="1" applyAlignment="1">
      <alignment vertical="center" wrapText="1"/>
    </xf>
    <xf numFmtId="164" fontId="13" fillId="3" borderId="8" xfId="0" applyNumberFormat="1" applyFont="1" applyFill="1" applyBorder="1"/>
    <xf numFmtId="0" fontId="0" fillId="0" borderId="1" xfId="0" applyBorder="1"/>
    <xf numFmtId="0" fontId="15" fillId="7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0" fillId="8" borderId="1" xfId="0" applyNumberFormat="1" applyFill="1" applyBorder="1"/>
    <xf numFmtId="0" fontId="0" fillId="8" borderId="1" xfId="0" applyFill="1" applyBorder="1"/>
    <xf numFmtId="0" fontId="0" fillId="0" borderId="1" xfId="0" applyBorder="1" applyAlignment="1">
      <alignment wrapText="1"/>
    </xf>
    <xf numFmtId="0" fontId="16" fillId="9" borderId="1" xfId="0" applyFont="1" applyFill="1" applyBorder="1"/>
    <xf numFmtId="0" fontId="15" fillId="9" borderId="1" xfId="0" applyFont="1" applyFill="1" applyBorder="1"/>
    <xf numFmtId="0" fontId="0" fillId="0" borderId="0" xfId="0" applyNumberFormat="1"/>
    <xf numFmtId="0" fontId="0" fillId="0" borderId="0" xfId="0" pivotButton="1"/>
    <xf numFmtId="2" fontId="0" fillId="0" borderId="0" xfId="0" applyNumberFormat="1"/>
    <xf numFmtId="170" fontId="15" fillId="7" borderId="1" xfId="0" applyNumberFormat="1" applyFont="1" applyFill="1" applyBorder="1" applyAlignment="1">
      <alignment horizontal="center" vertical="center"/>
    </xf>
    <xf numFmtId="170" fontId="0" fillId="8" borderId="1" xfId="0" applyNumberFormat="1" applyFill="1" applyBorder="1"/>
    <xf numFmtId="170" fontId="0" fillId="0" borderId="1" xfId="0" applyNumberFormat="1" applyBorder="1"/>
    <xf numFmtId="170" fontId="17" fillId="8" borderId="1" xfId="0" applyNumberFormat="1" applyFont="1" applyFill="1" applyBorder="1"/>
    <xf numFmtId="170" fontId="0" fillId="0" borderId="0" xfId="0" applyNumberFormat="1"/>
    <xf numFmtId="170" fontId="16" fillId="9" borderId="1" xfId="0" applyNumberFormat="1" applyFont="1" applyFill="1" applyBorder="1"/>
    <xf numFmtId="170" fontId="15" fillId="9" borderId="1" xfId="0" applyNumberFormat="1" applyFont="1" applyFill="1" applyBorder="1"/>
    <xf numFmtId="170" fontId="0" fillId="0" borderId="1" xfId="3" applyNumberFormat="1" applyFont="1" applyBorder="1"/>
    <xf numFmtId="0" fontId="17" fillId="6" borderId="1" xfId="0" applyFont="1" applyFill="1" applyBorder="1"/>
    <xf numFmtId="170" fontId="17" fillId="6" borderId="1" xfId="0" applyNumberFormat="1" applyFont="1" applyFill="1" applyBorder="1"/>
    <xf numFmtId="168" fontId="0" fillId="0" borderId="1" xfId="2" applyNumberFormat="1" applyFont="1" applyBorder="1"/>
    <xf numFmtId="168" fontId="0" fillId="0" borderId="0" xfId="0" applyNumberFormat="1"/>
    <xf numFmtId="171" fontId="0" fillId="0" borderId="0" xfId="0" applyNumberFormat="1"/>
    <xf numFmtId="168" fontId="0" fillId="0" borderId="0" xfId="2" applyNumberFormat="1" applyFont="1"/>
    <xf numFmtId="170" fontId="0" fillId="0" borderId="0" xfId="3" applyNumberFormat="1" applyFont="1"/>
    <xf numFmtId="0" fontId="8" fillId="2" borderId="1" xfId="1" applyFont="1" applyFill="1" applyBorder="1" applyAlignment="1">
      <alignment horizontal="center" vertical="center"/>
    </xf>
    <xf numFmtId="9" fontId="0" fillId="10" borderId="1" xfId="0" applyNumberFormat="1" applyFill="1" applyBorder="1"/>
    <xf numFmtId="0" fontId="17" fillId="0" borderId="0" xfId="0" applyFont="1"/>
    <xf numFmtId="165" fontId="0" fillId="0" borderId="0" xfId="2" applyFont="1"/>
    <xf numFmtId="43" fontId="0" fillId="0" borderId="0" xfId="0" applyNumberFormat="1"/>
    <xf numFmtId="0" fontId="12" fillId="3" borderId="0" xfId="0" applyFont="1" applyFill="1" applyBorder="1"/>
    <xf numFmtId="0" fontId="13" fillId="3" borderId="0" xfId="0" applyFont="1" applyFill="1" applyBorder="1"/>
    <xf numFmtId="2" fontId="10" fillId="3" borderId="1" xfId="1" applyNumberFormat="1" applyFont="1" applyFill="1" applyBorder="1"/>
    <xf numFmtId="0" fontId="10" fillId="0" borderId="1" xfId="1" applyFont="1" applyFill="1" applyBorder="1"/>
    <xf numFmtId="0" fontId="10" fillId="0" borderId="1" xfId="1" applyFont="1" applyFill="1" applyBorder="1" applyAlignment="1">
      <alignment horizontal="left"/>
    </xf>
    <xf numFmtId="0" fontId="12" fillId="0" borderId="1" xfId="0" applyFont="1" applyFill="1" applyBorder="1"/>
    <xf numFmtId="3" fontId="10" fillId="0" borderId="1" xfId="1" applyNumberFormat="1" applyFont="1" applyFill="1" applyBorder="1"/>
    <xf numFmtId="3" fontId="8" fillId="0" borderId="1" xfId="1" applyNumberFormat="1" applyFont="1" applyFill="1" applyBorder="1"/>
    <xf numFmtId="0" fontId="10" fillId="0" borderId="1" xfId="1" applyFont="1" applyFill="1" applyBorder="1" applyAlignment="1">
      <alignment wrapText="1"/>
    </xf>
    <xf numFmtId="0" fontId="10" fillId="0" borderId="1" xfId="1" applyFont="1" applyFill="1" applyBorder="1" applyAlignment="1">
      <alignment horizontal="right"/>
    </xf>
    <xf numFmtId="0" fontId="10" fillId="0" borderId="1" xfId="0" applyFont="1" applyFill="1" applyBorder="1"/>
    <xf numFmtId="0" fontId="8" fillId="0" borderId="1" xfId="1" applyFont="1" applyFill="1" applyBorder="1"/>
    <xf numFmtId="3" fontId="8" fillId="0" borderId="0" xfId="1" applyNumberFormat="1" applyFont="1" applyFill="1" applyBorder="1" applyAlignment="1">
      <alignment vertical="center"/>
    </xf>
    <xf numFmtId="0" fontId="10" fillId="0" borderId="0" xfId="1" applyFont="1" applyFill="1" applyBorder="1"/>
    <xf numFmtId="0" fontId="10" fillId="0" borderId="0" xfId="0" applyFont="1" applyFill="1" applyBorder="1"/>
    <xf numFmtId="166" fontId="8" fillId="0" borderId="0" xfId="0" applyNumberFormat="1" applyFont="1" applyFill="1" applyBorder="1"/>
    <xf numFmtId="9" fontId="10" fillId="3" borderId="1" xfId="3" applyFont="1" applyFill="1" applyBorder="1"/>
    <xf numFmtId="168" fontId="10" fillId="3" borderId="1" xfId="2" applyNumberFormat="1" applyFont="1" applyFill="1" applyBorder="1"/>
    <xf numFmtId="0" fontId="8" fillId="3" borderId="2" xfId="1" applyFont="1" applyFill="1" applyBorder="1" applyAlignment="1">
      <alignment horizontal="left"/>
    </xf>
    <xf numFmtId="3" fontId="8" fillId="2" borderId="1" xfId="1" applyNumberFormat="1" applyFont="1" applyFill="1" applyBorder="1"/>
    <xf numFmtId="0" fontId="18" fillId="3" borderId="0" xfId="0" applyFont="1" applyFill="1"/>
    <xf numFmtId="0" fontId="9" fillId="3" borderId="0" xfId="0" applyFont="1" applyFill="1" applyAlignment="1">
      <alignment horizontal="center"/>
    </xf>
    <xf numFmtId="165" fontId="18" fillId="3" borderId="0" xfId="0" applyNumberFormat="1" applyFont="1" applyFill="1"/>
    <xf numFmtId="165" fontId="18" fillId="3" borderId="0" xfId="2" applyNumberFormat="1" applyFont="1" applyFill="1"/>
    <xf numFmtId="168" fontId="18" fillId="3" borderId="0" xfId="2" applyNumberFormat="1" applyFont="1" applyFill="1"/>
    <xf numFmtId="43" fontId="18" fillId="3" borderId="0" xfId="0" applyNumberFormat="1" applyFont="1" applyFill="1"/>
    <xf numFmtId="166" fontId="18" fillId="3" borderId="0" xfId="0" applyNumberFormat="1" applyFont="1" applyFill="1"/>
    <xf numFmtId="168" fontId="9" fillId="3" borderId="0" xfId="0" applyNumberFormat="1" applyFont="1" applyFill="1"/>
    <xf numFmtId="168" fontId="9" fillId="3" borderId="1" xfId="0" applyNumberFormat="1" applyFont="1" applyFill="1" applyBorder="1"/>
    <xf numFmtId="0" fontId="16" fillId="3" borderId="0" xfId="0" applyFont="1" applyFill="1" applyBorder="1"/>
    <xf numFmtId="0" fontId="15" fillId="3" borderId="0" xfId="0" applyFont="1" applyFill="1" applyBorder="1"/>
    <xf numFmtId="2" fontId="15" fillId="3" borderId="0" xfId="0" applyNumberFormat="1" applyFont="1" applyFill="1" applyBorder="1"/>
    <xf numFmtId="0" fontId="16" fillId="3" borderId="0" xfId="0" applyFont="1" applyFill="1" applyBorder="1" applyAlignment="1">
      <alignment wrapText="1"/>
    </xf>
    <xf numFmtId="0" fontId="8" fillId="2" borderId="7" xfId="1" applyFont="1" applyFill="1" applyBorder="1" applyAlignment="1">
      <alignment horizontal="center"/>
    </xf>
    <xf numFmtId="3" fontId="10" fillId="3" borderId="7" xfId="1" applyNumberFormat="1" applyFont="1" applyFill="1" applyBorder="1"/>
    <xf numFmtId="166" fontId="8" fillId="2" borderId="7" xfId="1" applyNumberFormat="1" applyFont="1" applyFill="1" applyBorder="1" applyAlignment="1">
      <alignment vertical="center" wrapText="1"/>
    </xf>
    <xf numFmtId="166" fontId="8" fillId="2" borderId="7" xfId="0" applyNumberFormat="1" applyFont="1" applyFill="1" applyBorder="1"/>
    <xf numFmtId="0" fontId="18" fillId="3" borderId="0" xfId="0" applyFont="1" applyFill="1" applyBorder="1"/>
    <xf numFmtId="1" fontId="18" fillId="3" borderId="0" xfId="0" applyNumberFormat="1" applyFont="1" applyFill="1" applyBorder="1"/>
    <xf numFmtId="172" fontId="18" fillId="3" borderId="0" xfId="0" applyNumberFormat="1" applyFont="1" applyFill="1" applyBorder="1"/>
    <xf numFmtId="2" fontId="18" fillId="3" borderId="0" xfId="0" applyNumberFormat="1" applyFont="1" applyFill="1" applyBorder="1"/>
    <xf numFmtId="164" fontId="18" fillId="3" borderId="0" xfId="0" applyNumberFormat="1" applyFont="1" applyFill="1" applyBorder="1"/>
    <xf numFmtId="2" fontId="16" fillId="3" borderId="0" xfId="0" applyNumberFormat="1" applyFont="1" applyFill="1" applyBorder="1"/>
    <xf numFmtId="169" fontId="18" fillId="3" borderId="0" xfId="0" applyNumberFormat="1" applyFont="1" applyFill="1" applyBorder="1"/>
    <xf numFmtId="166" fontId="18" fillId="3" borderId="0" xfId="0" applyNumberFormat="1" applyFont="1" applyFill="1" applyBorder="1"/>
    <xf numFmtId="0" fontId="12" fillId="0" borderId="7" xfId="0" applyFont="1" applyFill="1" applyBorder="1"/>
    <xf numFmtId="0" fontId="10" fillId="0" borderId="7" xfId="0" applyFont="1" applyFill="1" applyBorder="1"/>
    <xf numFmtId="0" fontId="10" fillId="3" borderId="14" xfId="0" applyFont="1" applyFill="1" applyBorder="1"/>
    <xf numFmtId="0" fontId="10" fillId="3" borderId="15" xfId="0" applyFont="1" applyFill="1" applyBorder="1"/>
    <xf numFmtId="0" fontId="10" fillId="3" borderId="10" xfId="0" applyFont="1" applyFill="1" applyBorder="1"/>
    <xf numFmtId="0" fontId="12" fillId="0" borderId="12" xfId="0" applyFont="1" applyBorder="1"/>
    <xf numFmtId="0" fontId="12" fillId="0" borderId="0" xfId="0" applyFont="1" applyBorder="1"/>
    <xf numFmtId="0" fontId="12" fillId="0" borderId="17" xfId="0" applyFont="1" applyBorder="1"/>
    <xf numFmtId="0" fontId="12" fillId="3" borderId="12" xfId="0" applyFont="1" applyFill="1" applyBorder="1"/>
    <xf numFmtId="0" fontId="12" fillId="3" borderId="17" xfId="0" applyFont="1" applyFill="1" applyBorder="1"/>
    <xf numFmtId="0" fontId="13" fillId="3" borderId="12" xfId="0" applyFont="1" applyFill="1" applyBorder="1"/>
    <xf numFmtId="0" fontId="13" fillId="3" borderId="17" xfId="0" applyFont="1" applyFill="1" applyBorder="1"/>
    <xf numFmtId="166" fontId="8" fillId="0" borderId="12" xfId="0" applyNumberFormat="1" applyFont="1" applyFill="1" applyBorder="1"/>
    <xf numFmtId="166" fontId="8" fillId="0" borderId="17" xfId="0" applyNumberFormat="1" applyFont="1" applyFill="1" applyBorder="1"/>
    <xf numFmtId="168" fontId="12" fillId="3" borderId="17" xfId="2" applyNumberFormat="1" applyFont="1" applyFill="1" applyBorder="1"/>
    <xf numFmtId="0" fontId="12" fillId="3" borderId="16" xfId="0" applyFont="1" applyFill="1" applyBorder="1"/>
    <xf numFmtId="0" fontId="12" fillId="3" borderId="4" xfId="0" applyFont="1" applyFill="1" applyBorder="1"/>
    <xf numFmtId="2" fontId="10" fillId="3" borderId="0" xfId="0" applyNumberFormat="1" applyFont="1" applyFill="1" applyBorder="1"/>
    <xf numFmtId="0" fontId="20" fillId="11" borderId="6" xfId="4" applyFont="1" applyFill="1" applyBorder="1" applyAlignment="1">
      <alignment horizontal="center" vertical="center" wrapText="1" readingOrder="1"/>
    </xf>
    <xf numFmtId="165" fontId="20" fillId="12" borderId="1" xfId="2" applyFont="1" applyFill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2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23" fillId="0" borderId="0" xfId="0" applyFont="1"/>
    <xf numFmtId="0" fontId="24" fillId="0" borderId="0" xfId="0" applyFont="1"/>
    <xf numFmtId="165" fontId="25" fillId="11" borderId="1" xfId="2" applyFont="1" applyFill="1" applyBorder="1" applyAlignment="1">
      <alignment vertical="center"/>
    </xf>
    <xf numFmtId="10" fontId="22" fillId="0" borderId="1" xfId="3" applyNumberFormat="1" applyFont="1" applyFill="1" applyBorder="1" applyAlignment="1">
      <alignment vertical="center"/>
    </xf>
    <xf numFmtId="0" fontId="27" fillId="13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8" fillId="0" borderId="0" xfId="0" applyFont="1"/>
    <xf numFmtId="168" fontId="21" fillId="0" borderId="1" xfId="2" applyNumberFormat="1" applyFont="1" applyBorder="1" applyAlignment="1">
      <alignment horizontal="center" vertical="center"/>
    </xf>
    <xf numFmtId="3" fontId="22" fillId="0" borderId="1" xfId="0" applyNumberFormat="1" applyFont="1" applyBorder="1" applyAlignment="1">
      <alignment vertical="center"/>
    </xf>
    <xf numFmtId="3" fontId="22" fillId="0" borderId="1" xfId="2" applyNumberFormat="1" applyFont="1" applyBorder="1" applyAlignment="1">
      <alignment vertical="center"/>
    </xf>
    <xf numFmtId="3" fontId="22" fillId="0" borderId="1" xfId="0" applyNumberFormat="1" applyFont="1" applyBorder="1" applyAlignment="1">
      <alignment vertical="center" wrapText="1"/>
    </xf>
    <xf numFmtId="168" fontId="0" fillId="8" borderId="1" xfId="2" applyNumberFormat="1" applyFont="1" applyFill="1" applyBorder="1"/>
    <xf numFmtId="0" fontId="9" fillId="4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9" fillId="4" borderId="7" xfId="1" applyFont="1" applyFill="1" applyBorder="1" applyAlignment="1">
      <alignment horizontal="center" vertical="center" wrapText="1"/>
    </xf>
    <xf numFmtId="0" fontId="11" fillId="3" borderId="0" xfId="1" applyFont="1" applyFill="1" applyAlignment="1">
      <alignment horizontal="center"/>
    </xf>
    <xf numFmtId="0" fontId="8" fillId="3" borderId="0" xfId="1" applyFont="1" applyFill="1" applyAlignment="1">
      <alignment horizontal="center"/>
    </xf>
    <xf numFmtId="0" fontId="9" fillId="4" borderId="14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3" borderId="0" xfId="1" applyFont="1" applyFill="1" applyAlignment="1">
      <alignment horizontal="left"/>
    </xf>
    <xf numFmtId="0" fontId="9" fillId="4" borderId="1" xfId="0" applyFont="1" applyFill="1" applyBorder="1" applyAlignment="1">
      <alignment horizontal="center" vertical="center"/>
    </xf>
    <xf numFmtId="0" fontId="9" fillId="4" borderId="11" xfId="1" applyFont="1" applyFill="1" applyBorder="1" applyAlignment="1">
      <alignment horizontal="center" vertical="center" wrapText="1"/>
    </xf>
    <xf numFmtId="0" fontId="20" fillId="11" borderId="7" xfId="0" applyFont="1" applyFill="1" applyBorder="1" applyAlignment="1">
      <alignment horizontal="left" vertical="center" wrapText="1"/>
    </xf>
    <xf numFmtId="0" fontId="20" fillId="11" borderId="8" xfId="0" applyFont="1" applyFill="1" applyBorder="1" applyAlignment="1">
      <alignment horizontal="left" vertical="center" wrapText="1"/>
    </xf>
    <xf numFmtId="0" fontId="20" fillId="11" borderId="9" xfId="0" applyFont="1" applyFill="1" applyBorder="1" applyAlignment="1">
      <alignment horizontal="left" vertical="center" wrapText="1"/>
    </xf>
    <xf numFmtId="2" fontId="20" fillId="12" borderId="6" xfId="2" applyNumberFormat="1" applyFont="1" applyFill="1" applyBorder="1" applyAlignment="1">
      <alignment horizontal="center" vertical="center" wrapText="1"/>
    </xf>
    <xf numFmtId="2" fontId="20" fillId="12" borderId="11" xfId="2" applyNumberFormat="1" applyFont="1" applyFill="1" applyBorder="1" applyAlignment="1">
      <alignment horizontal="center" vertical="center" wrapText="1"/>
    </xf>
    <xf numFmtId="165" fontId="20" fillId="12" borderId="7" xfId="2" applyFont="1" applyFill="1" applyBorder="1" applyAlignment="1">
      <alignment horizontal="center" vertical="center" wrapText="1"/>
    </xf>
    <xf numFmtId="165" fontId="20" fillId="12" borderId="8" xfId="2" applyFont="1" applyFill="1" applyBorder="1" applyAlignment="1">
      <alignment horizontal="center" vertical="center" wrapText="1"/>
    </xf>
    <xf numFmtId="165" fontId="20" fillId="12" borderId="9" xfId="2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27" fillId="13" borderId="7" xfId="0" applyFont="1" applyFill="1" applyBorder="1" applyAlignment="1">
      <alignment horizontal="left" vertical="center" wrapText="1"/>
    </xf>
    <xf numFmtId="0" fontId="27" fillId="13" borderId="8" xfId="0" applyFont="1" applyFill="1" applyBorder="1" applyAlignment="1">
      <alignment horizontal="left" vertical="center" wrapText="1"/>
    </xf>
    <xf numFmtId="0" fontId="27" fillId="13" borderId="9" xfId="0" applyFont="1" applyFill="1" applyBorder="1" applyAlignment="1">
      <alignment horizontal="left" vertical="center" wrapText="1"/>
    </xf>
    <xf numFmtId="9" fontId="0" fillId="0" borderId="0" xfId="3" applyFont="1"/>
  </cellXfs>
  <cellStyles count="5">
    <cellStyle name="Millares" xfId="2" builtinId="3"/>
    <cellStyle name="Normal" xfId="0" builtinId="0"/>
    <cellStyle name="Normal 2" xfId="1" xr:uid="{00000000-0005-0000-0000-000002000000}"/>
    <cellStyle name="Normal 3" xfId="4" xr:uid="{5F38870A-F93F-4B6E-916A-942A1964DA70}"/>
    <cellStyle name="Porcentaje" xfId="3" builtinId="5"/>
  </cellStyles>
  <dxfs count="1">
    <dxf>
      <numFmt numFmtId="2" formatCode="0.00"/>
    </dxf>
  </dxfs>
  <tableStyles count="0" defaultTableStyle="TableStyleMedium2" defaultPivotStyle="PivotStyleLight16"/>
  <colors>
    <mruColors>
      <color rgb="FFF093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482877</xdr:colOff>
      <xdr:row>0</xdr:row>
      <xdr:rowOff>97321</xdr:rowOff>
    </xdr:from>
    <xdr:to>
      <xdr:col>0</xdr:col>
      <xdr:colOff>1809751</xdr:colOff>
      <xdr:row>3</xdr:row>
      <xdr:rowOff>153999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5B544D-34D9-453E-8DEF-C39312C641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4" t="29687" r="334"/>
        <a:stretch/>
      </xdr:blipFill>
      <xdr:spPr bwMode="auto">
        <a:xfrm>
          <a:off x="482877" y="97321"/>
          <a:ext cx="1326874" cy="599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tricia Cordero" refreshedDate="44713.494598611112" createdVersion="7" refreshedVersion="7" minRefreshableVersion="3" recordCount="82" xr:uid="{BF246686-DDB3-4104-99CC-B50F6F99EDB8}">
  <cacheSource type="worksheet">
    <worksheetSource ref="AS23:AU112" sheet="Detalle"/>
  </cacheSource>
  <cacheFields count="3">
    <cacheField name="(S/.)" numFmtId="0">
      <sharedItems containsString="0" containsBlank="1" containsNumber="1" containsInteger="1" minValue="0" maxValue="117000"/>
    </cacheField>
    <cacheField name="CÓDIGO" numFmtId="0">
      <sharedItems containsString="0" containsBlank="1" containsNumber="1" minValue="2.02" maxValue="2.12" count="11">
        <n v="2.04"/>
        <m/>
        <n v="2.02"/>
        <n v="2.0299999999999998"/>
        <n v="2.08"/>
        <n v="2.12"/>
        <n v="2.09"/>
        <n v="2.1"/>
        <n v="2.11"/>
        <n v="2.06"/>
        <n v="2.0699999999999998"/>
      </sharedItems>
    </cacheField>
    <cacheField name="DETALLE" numFmtId="0">
      <sharedItems containsBlank="1" count="11">
        <s v="Movilidad, combustible, repuestos, no incluye chofer (personal será chofer)"/>
        <m/>
        <s v="Viáticos y alojamiento de personal"/>
        <s v="Alquiler de oficina (todo costo)"/>
        <s v="Equipos de cómputo"/>
        <s v="Ecran"/>
        <s v="Proyector multimedia"/>
        <s v="Parlante"/>
        <s v="Micrófono"/>
        <s v="Insumos varios, impresiones, informes"/>
        <s v="Gastos implementación medidas anti Covid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2">
  <r>
    <n v="117000"/>
    <x v="0"/>
    <x v="0"/>
  </r>
  <r>
    <n v="36000"/>
    <x v="0"/>
    <x v="0"/>
  </r>
  <r>
    <n v="4800"/>
    <x v="1"/>
    <x v="1"/>
  </r>
  <r>
    <n v="165"/>
    <x v="1"/>
    <x v="1"/>
  </r>
  <r>
    <n v="1800"/>
    <x v="2"/>
    <x v="2"/>
  </r>
  <r>
    <n v="63000"/>
    <x v="2"/>
    <x v="2"/>
  </r>
  <r>
    <n v="45000"/>
    <x v="2"/>
    <x v="2"/>
  </r>
  <r>
    <n v="150"/>
    <x v="1"/>
    <x v="1"/>
  </r>
  <r>
    <n v="1250"/>
    <x v="1"/>
    <x v="1"/>
  </r>
  <r>
    <n v="250"/>
    <x v="1"/>
    <x v="1"/>
  </r>
  <r>
    <n v="2100"/>
    <x v="2"/>
    <x v="2"/>
  </r>
  <r>
    <n v="13500"/>
    <x v="2"/>
    <x v="2"/>
  </r>
  <r>
    <m/>
    <x v="1"/>
    <x v="1"/>
  </r>
  <r>
    <n v="36000"/>
    <x v="3"/>
    <x v="3"/>
  </r>
  <r>
    <n v="2700"/>
    <x v="3"/>
    <x v="3"/>
  </r>
  <r>
    <n v="14400"/>
    <x v="3"/>
    <x v="3"/>
  </r>
  <r>
    <n v="1062"/>
    <x v="3"/>
    <x v="3"/>
  </r>
  <r>
    <n v="250"/>
    <x v="3"/>
    <x v="3"/>
  </r>
  <r>
    <n v="522"/>
    <x v="3"/>
    <x v="3"/>
  </r>
  <r>
    <n v="4000"/>
    <x v="4"/>
    <x v="4"/>
  </r>
  <r>
    <n v="12000"/>
    <x v="4"/>
    <x v="4"/>
  </r>
  <r>
    <n v="3000"/>
    <x v="4"/>
    <x v="4"/>
  </r>
  <r>
    <n v="500"/>
    <x v="5"/>
    <x v="5"/>
  </r>
  <r>
    <n v="6000"/>
    <x v="6"/>
    <x v="6"/>
  </r>
  <r>
    <n v="1000"/>
    <x v="7"/>
    <x v="7"/>
  </r>
  <r>
    <n v="300"/>
    <x v="8"/>
    <x v="8"/>
  </r>
  <r>
    <n v="1000"/>
    <x v="3"/>
    <x v="3"/>
  </r>
  <r>
    <n v="500"/>
    <x v="3"/>
    <x v="3"/>
  </r>
  <r>
    <n v="2000"/>
    <x v="3"/>
    <x v="3"/>
  </r>
  <r>
    <n v="400"/>
    <x v="3"/>
    <x v="3"/>
  </r>
  <r>
    <n v="3600"/>
    <x v="3"/>
    <x v="3"/>
  </r>
  <r>
    <n v="200"/>
    <x v="3"/>
    <x v="3"/>
  </r>
  <r>
    <n v="280"/>
    <x v="3"/>
    <x v="3"/>
  </r>
  <r>
    <n v="120"/>
    <x v="3"/>
    <x v="3"/>
  </r>
  <r>
    <n v="0"/>
    <x v="1"/>
    <x v="1"/>
  </r>
  <r>
    <n v="110"/>
    <x v="3"/>
    <x v="3"/>
  </r>
  <r>
    <n v="720"/>
    <x v="3"/>
    <x v="3"/>
  </r>
  <r>
    <n v="100"/>
    <x v="3"/>
    <x v="3"/>
  </r>
  <r>
    <n v="100"/>
    <x v="3"/>
    <x v="3"/>
  </r>
  <r>
    <n v="20"/>
    <x v="3"/>
    <x v="3"/>
  </r>
  <r>
    <n v="10"/>
    <x v="3"/>
    <x v="3"/>
  </r>
  <r>
    <n v="50"/>
    <x v="3"/>
    <x v="3"/>
  </r>
  <r>
    <n v="25"/>
    <x v="3"/>
    <x v="3"/>
  </r>
  <r>
    <n v="10"/>
    <x v="3"/>
    <x v="3"/>
  </r>
  <r>
    <n v="180"/>
    <x v="3"/>
    <x v="3"/>
  </r>
  <r>
    <n v="300"/>
    <x v="3"/>
    <x v="3"/>
  </r>
  <r>
    <n v="3600"/>
    <x v="3"/>
    <x v="3"/>
  </r>
  <r>
    <n v="75"/>
    <x v="3"/>
    <x v="3"/>
  </r>
  <r>
    <n v="540"/>
    <x v="3"/>
    <x v="3"/>
  </r>
  <r>
    <n v="25"/>
    <x v="3"/>
    <x v="3"/>
  </r>
  <r>
    <n v="125"/>
    <x v="3"/>
    <x v="3"/>
  </r>
  <r>
    <n v="540"/>
    <x v="3"/>
    <x v="3"/>
  </r>
  <r>
    <n v="45"/>
    <x v="3"/>
    <x v="3"/>
  </r>
  <r>
    <n v="1000"/>
    <x v="3"/>
    <x v="3"/>
  </r>
  <r>
    <n v="600"/>
    <x v="3"/>
    <x v="3"/>
  </r>
  <r>
    <n v="360"/>
    <x v="3"/>
    <x v="3"/>
  </r>
  <r>
    <n v="400"/>
    <x v="3"/>
    <x v="3"/>
  </r>
  <r>
    <n v="2100"/>
    <x v="9"/>
    <x v="9"/>
  </r>
  <r>
    <n v="0"/>
    <x v="1"/>
    <x v="1"/>
  </r>
  <r>
    <n v="15"/>
    <x v="10"/>
    <x v="10"/>
  </r>
  <r>
    <n v="180"/>
    <x v="10"/>
    <x v="10"/>
  </r>
  <r>
    <n v="0"/>
    <x v="1"/>
    <x v="1"/>
  </r>
  <r>
    <n v="330"/>
    <x v="1"/>
    <x v="1"/>
  </r>
  <r>
    <n v="132"/>
    <x v="1"/>
    <x v="1"/>
  </r>
  <r>
    <n v="54"/>
    <x v="1"/>
    <x v="1"/>
  </r>
  <r>
    <n v="2160"/>
    <x v="1"/>
    <x v="1"/>
  </r>
  <r>
    <n v="150"/>
    <x v="1"/>
    <x v="1"/>
  </r>
  <r>
    <n v="222"/>
    <x v="1"/>
    <x v="1"/>
  </r>
  <r>
    <n v="300"/>
    <x v="1"/>
    <x v="1"/>
  </r>
  <r>
    <n v="2400"/>
    <x v="1"/>
    <x v="1"/>
  </r>
  <r>
    <n v="0"/>
    <x v="1"/>
    <x v="1"/>
  </r>
  <r>
    <n v="7200"/>
    <x v="10"/>
    <x v="10"/>
  </r>
  <r>
    <n v="4500"/>
    <x v="10"/>
    <x v="10"/>
  </r>
  <r>
    <n v="360"/>
    <x v="10"/>
    <x v="10"/>
  </r>
  <r>
    <n v="30"/>
    <x v="10"/>
    <x v="10"/>
  </r>
  <r>
    <n v="0"/>
    <x v="1"/>
    <x v="1"/>
  </r>
  <r>
    <n v="10080"/>
    <x v="9"/>
    <x v="9"/>
  </r>
  <r>
    <n v="7200"/>
    <x v="9"/>
    <x v="9"/>
  </r>
  <r>
    <n v="350"/>
    <x v="9"/>
    <x v="9"/>
  </r>
  <r>
    <n v="200"/>
    <x v="9"/>
    <x v="9"/>
  </r>
  <r>
    <n v="5100"/>
    <x v="9"/>
    <x v="9"/>
  </r>
  <r>
    <n v="7000"/>
    <x v="9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06B131-EC7E-43E7-B984-D2621B631FFA}" name="TablaDinámica4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compact="0" compactData="0" multipleFieldFilters="0">
  <location ref="A3:C15" firstHeaderRow="1" firstDataRow="1" firstDataCol="2"/>
  <pivotFields count="3">
    <pivotField dataField="1" compact="0" outline="0" showAll="0"/>
    <pivotField axis="axisRow" compact="0" outline="0" showAll="0" defaultSubtotal="0">
      <items count="11">
        <item x="2"/>
        <item x="3"/>
        <item x="0"/>
        <item x="9"/>
        <item x="10"/>
        <item x="4"/>
        <item x="6"/>
        <item x="7"/>
        <item x="8"/>
        <item x="5"/>
        <item x="1"/>
      </items>
    </pivotField>
    <pivotField axis="axisRow" compact="0" outline="0" showAll="0">
      <items count="12">
        <item x="3"/>
        <item x="5"/>
        <item x="4"/>
        <item x="10"/>
        <item x="9"/>
        <item x="8"/>
        <item x="0"/>
        <item x="7"/>
        <item x="6"/>
        <item x="2"/>
        <item x="1"/>
        <item t="default"/>
      </items>
    </pivotField>
  </pivotFields>
  <rowFields count="2">
    <field x="1"/>
    <field x="2"/>
  </rowFields>
  <rowItems count="12">
    <i>
      <x/>
      <x v="9"/>
    </i>
    <i>
      <x v="1"/>
      <x/>
    </i>
    <i>
      <x v="2"/>
      <x v="6"/>
    </i>
    <i>
      <x v="3"/>
      <x v="4"/>
    </i>
    <i>
      <x v="4"/>
      <x v="3"/>
    </i>
    <i>
      <x v="5"/>
      <x v="2"/>
    </i>
    <i>
      <x v="6"/>
      <x v="8"/>
    </i>
    <i>
      <x v="7"/>
      <x v="7"/>
    </i>
    <i>
      <x v="8"/>
      <x v="5"/>
    </i>
    <i>
      <x v="9"/>
      <x v="1"/>
    </i>
    <i>
      <x v="10"/>
      <x v="10"/>
    </i>
    <i t="grand">
      <x/>
    </i>
  </rowItems>
  <colItems count="1">
    <i/>
  </colItems>
  <dataFields count="1">
    <dataField name="Suma de (S/.)" fld="0" baseField="0" baseItem="0"/>
  </dataFields>
  <formats count="1">
    <format dxfId="0">
      <pivotArea dataOnly="0" labelOnly="1" outline="0" fieldPosition="0">
        <references count="1">
          <reference field="1" count="1"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CB277-BA33-4811-A2EC-F5A0E39B2D23}" name="Tabla1" displayName="Tabla1" ref="A1:C83" totalsRowShown="0">
  <autoFilter ref="A1:C83" xr:uid="{F6BCB277-BA33-4811-A2EC-F5A0E39B2D23}"/>
  <tableColumns count="3">
    <tableColumn id="1" xr3:uid="{052BD1EF-99F0-40A0-AB36-494FB94F84E8}" name="(S/.)"/>
    <tableColumn id="2" xr3:uid="{1FC4EFEE-4B15-407A-A20C-7AED3AE405A3}" name="CÓDIGO"/>
    <tableColumn id="3" xr3:uid="{AAA7876B-EE63-4A61-9028-218B8F447546}" name="DETAL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89CD-B316-452F-8F8A-0FBFC1CD8AFD}">
  <dimension ref="A1:C81"/>
  <sheetViews>
    <sheetView workbookViewId="0">
      <selection sqref="A1:C83"/>
    </sheetView>
  </sheetViews>
  <sheetFormatPr baseColWidth="10" defaultRowHeight="14.4"/>
  <sheetData>
    <row r="1" spans="1:3">
      <c r="A1" t="s">
        <v>31</v>
      </c>
      <c r="B1" t="s">
        <v>206</v>
      </c>
      <c r="C1" t="s">
        <v>207</v>
      </c>
    </row>
    <row r="2" spans="1:3">
      <c r="A2">
        <v>36000</v>
      </c>
      <c r="B2">
        <v>2.0299999999999998</v>
      </c>
      <c r="C2" t="s">
        <v>155</v>
      </c>
    </row>
    <row r="3" spans="1:3">
      <c r="A3">
        <v>2700</v>
      </c>
      <c r="B3">
        <v>2.0299999999999998</v>
      </c>
      <c r="C3" t="s">
        <v>155</v>
      </c>
    </row>
    <row r="4" spans="1:3">
      <c r="A4">
        <v>14400</v>
      </c>
      <c r="B4">
        <v>2.0299999999999998</v>
      </c>
      <c r="C4" t="s">
        <v>155</v>
      </c>
    </row>
    <row r="5" spans="1:3">
      <c r="A5">
        <v>1062</v>
      </c>
      <c r="B5">
        <v>2.0299999999999998</v>
      </c>
      <c r="C5" t="s">
        <v>155</v>
      </c>
    </row>
    <row r="6" spans="1:3">
      <c r="A6">
        <v>250</v>
      </c>
      <c r="B6">
        <v>2.0299999999999998</v>
      </c>
      <c r="C6" t="s">
        <v>155</v>
      </c>
    </row>
    <row r="7" spans="1:3">
      <c r="A7">
        <v>522</v>
      </c>
      <c r="B7">
        <v>2.0299999999999998</v>
      </c>
      <c r="C7" t="s">
        <v>155</v>
      </c>
    </row>
    <row r="8" spans="1:3">
      <c r="A8">
        <v>1000</v>
      </c>
      <c r="B8">
        <v>2.0299999999999998</v>
      </c>
      <c r="C8" t="s">
        <v>155</v>
      </c>
    </row>
    <row r="9" spans="1:3">
      <c r="A9">
        <v>500</v>
      </c>
      <c r="B9">
        <v>2.0299999999999998</v>
      </c>
      <c r="C9" t="s">
        <v>155</v>
      </c>
    </row>
    <row r="10" spans="1:3">
      <c r="A10">
        <v>2000</v>
      </c>
      <c r="B10">
        <v>2.0299999999999998</v>
      </c>
      <c r="C10" t="s">
        <v>155</v>
      </c>
    </row>
    <row r="11" spans="1:3">
      <c r="A11">
        <v>400</v>
      </c>
      <c r="B11">
        <v>2.0299999999999998</v>
      </c>
      <c r="C11" t="s">
        <v>155</v>
      </c>
    </row>
    <row r="12" spans="1:3">
      <c r="A12">
        <v>3600</v>
      </c>
      <c r="B12">
        <v>2.0299999999999998</v>
      </c>
      <c r="C12" t="s">
        <v>155</v>
      </c>
    </row>
    <row r="13" spans="1:3">
      <c r="A13">
        <v>200</v>
      </c>
      <c r="B13">
        <v>2.0299999999999998</v>
      </c>
      <c r="C13" t="s">
        <v>155</v>
      </c>
    </row>
    <row r="14" spans="1:3">
      <c r="A14">
        <v>280</v>
      </c>
      <c r="B14">
        <v>2.0299999999999998</v>
      </c>
      <c r="C14" t="s">
        <v>155</v>
      </c>
    </row>
    <row r="15" spans="1:3">
      <c r="A15">
        <v>120</v>
      </c>
      <c r="B15">
        <v>2.0299999999999998</v>
      </c>
      <c r="C15" t="s">
        <v>155</v>
      </c>
    </row>
    <row r="16" spans="1:3">
      <c r="A16">
        <v>110</v>
      </c>
      <c r="B16">
        <v>2.0299999999999998</v>
      </c>
      <c r="C16" t="s">
        <v>155</v>
      </c>
    </row>
    <row r="17" spans="1:3">
      <c r="A17">
        <v>720</v>
      </c>
      <c r="B17">
        <v>2.0299999999999998</v>
      </c>
      <c r="C17" t="s">
        <v>155</v>
      </c>
    </row>
    <row r="18" spans="1:3">
      <c r="A18">
        <v>100</v>
      </c>
      <c r="B18">
        <v>2.0299999999999998</v>
      </c>
      <c r="C18" t="s">
        <v>155</v>
      </c>
    </row>
    <row r="19" spans="1:3">
      <c r="A19">
        <v>100</v>
      </c>
      <c r="B19">
        <v>2.0299999999999998</v>
      </c>
      <c r="C19" t="s">
        <v>155</v>
      </c>
    </row>
    <row r="20" spans="1:3">
      <c r="A20">
        <v>20</v>
      </c>
      <c r="B20">
        <v>2.0299999999999998</v>
      </c>
      <c r="C20" t="s">
        <v>155</v>
      </c>
    </row>
    <row r="21" spans="1:3">
      <c r="A21">
        <v>10</v>
      </c>
      <c r="B21">
        <v>2.0299999999999998</v>
      </c>
      <c r="C21" t="s">
        <v>155</v>
      </c>
    </row>
    <row r="22" spans="1:3">
      <c r="A22">
        <v>50</v>
      </c>
      <c r="B22">
        <v>2.0299999999999998</v>
      </c>
      <c r="C22" t="s">
        <v>155</v>
      </c>
    </row>
    <row r="23" spans="1:3">
      <c r="A23">
        <v>25</v>
      </c>
      <c r="B23">
        <v>2.0299999999999998</v>
      </c>
      <c r="C23" t="s">
        <v>155</v>
      </c>
    </row>
    <row r="24" spans="1:3">
      <c r="A24">
        <v>10</v>
      </c>
      <c r="B24">
        <v>2.0299999999999998</v>
      </c>
      <c r="C24" t="s">
        <v>155</v>
      </c>
    </row>
    <row r="25" spans="1:3">
      <c r="A25">
        <v>180</v>
      </c>
      <c r="B25">
        <v>2.0299999999999998</v>
      </c>
      <c r="C25" t="s">
        <v>155</v>
      </c>
    </row>
    <row r="26" spans="1:3">
      <c r="A26">
        <v>300</v>
      </c>
      <c r="B26">
        <v>2.0299999999999998</v>
      </c>
      <c r="C26" t="s">
        <v>155</v>
      </c>
    </row>
    <row r="27" spans="1:3">
      <c r="A27">
        <v>3600</v>
      </c>
      <c r="B27">
        <v>2.0299999999999998</v>
      </c>
      <c r="C27" t="s">
        <v>155</v>
      </c>
    </row>
    <row r="28" spans="1:3">
      <c r="A28">
        <v>75</v>
      </c>
      <c r="B28">
        <v>2.0299999999999998</v>
      </c>
      <c r="C28" t="s">
        <v>155</v>
      </c>
    </row>
    <row r="29" spans="1:3">
      <c r="A29">
        <v>540</v>
      </c>
      <c r="B29">
        <v>2.0299999999999998</v>
      </c>
      <c r="C29" t="s">
        <v>155</v>
      </c>
    </row>
    <row r="30" spans="1:3">
      <c r="A30">
        <v>25</v>
      </c>
      <c r="B30">
        <v>2.0299999999999998</v>
      </c>
      <c r="C30" t="s">
        <v>155</v>
      </c>
    </row>
    <row r="31" spans="1:3">
      <c r="A31">
        <v>125</v>
      </c>
      <c r="B31">
        <v>2.0299999999999998</v>
      </c>
      <c r="C31" t="s">
        <v>155</v>
      </c>
    </row>
    <row r="32" spans="1:3">
      <c r="A32">
        <v>540</v>
      </c>
      <c r="B32">
        <v>2.0299999999999998</v>
      </c>
      <c r="C32" t="s">
        <v>155</v>
      </c>
    </row>
    <row r="33" spans="1:3">
      <c r="A33">
        <v>45</v>
      </c>
      <c r="B33">
        <v>2.0299999999999998</v>
      </c>
      <c r="C33" t="s">
        <v>155</v>
      </c>
    </row>
    <row r="34" spans="1:3">
      <c r="A34">
        <v>1000</v>
      </c>
      <c r="B34">
        <v>2.0299999999999998</v>
      </c>
      <c r="C34" t="s">
        <v>155</v>
      </c>
    </row>
    <row r="35" spans="1:3">
      <c r="A35">
        <v>600</v>
      </c>
      <c r="B35">
        <v>2.0299999999999998</v>
      </c>
      <c r="C35" t="s">
        <v>155</v>
      </c>
    </row>
    <row r="36" spans="1:3">
      <c r="A36">
        <v>360</v>
      </c>
      <c r="B36">
        <v>2.0299999999999998</v>
      </c>
      <c r="C36" t="s">
        <v>155</v>
      </c>
    </row>
    <row r="37" spans="1:3">
      <c r="A37">
        <v>400</v>
      </c>
      <c r="B37">
        <v>2.0299999999999998</v>
      </c>
      <c r="C37" t="s">
        <v>155</v>
      </c>
    </row>
    <row r="38" spans="1:3">
      <c r="A38">
        <v>500</v>
      </c>
      <c r="B38">
        <v>2.12</v>
      </c>
      <c r="C38" t="s">
        <v>76</v>
      </c>
    </row>
    <row r="39" spans="1:3">
      <c r="A39">
        <v>4000</v>
      </c>
      <c r="B39">
        <v>2.08</v>
      </c>
      <c r="C39" t="s">
        <v>160</v>
      </c>
    </row>
    <row r="40" spans="1:3">
      <c r="A40">
        <v>12000</v>
      </c>
      <c r="B40">
        <v>2.08</v>
      </c>
      <c r="C40" t="s">
        <v>160</v>
      </c>
    </row>
    <row r="41" spans="1:3">
      <c r="A41">
        <v>3000</v>
      </c>
      <c r="B41">
        <v>2.08</v>
      </c>
      <c r="C41" t="s">
        <v>160</v>
      </c>
    </row>
    <row r="42" spans="1:3">
      <c r="A42">
        <v>15</v>
      </c>
      <c r="B42">
        <v>2.0699999999999998</v>
      </c>
      <c r="C42" t="s">
        <v>159</v>
      </c>
    </row>
    <row r="43" spans="1:3">
      <c r="A43">
        <v>180</v>
      </c>
      <c r="B43">
        <v>2.0699999999999998</v>
      </c>
      <c r="C43" t="s">
        <v>159</v>
      </c>
    </row>
    <row r="44" spans="1:3">
      <c r="A44">
        <v>7200</v>
      </c>
      <c r="B44">
        <v>2.0699999999999998</v>
      </c>
      <c r="C44" t="s">
        <v>159</v>
      </c>
    </row>
    <row r="45" spans="1:3">
      <c r="A45">
        <v>4500</v>
      </c>
      <c r="B45">
        <v>2.0699999999999998</v>
      </c>
      <c r="C45" t="s">
        <v>159</v>
      </c>
    </row>
    <row r="46" spans="1:3">
      <c r="A46">
        <v>360</v>
      </c>
      <c r="B46">
        <v>2.0699999999999998</v>
      </c>
      <c r="C46" t="s">
        <v>159</v>
      </c>
    </row>
    <row r="47" spans="1:3">
      <c r="A47">
        <v>30</v>
      </c>
      <c r="B47">
        <v>2.0699999999999998</v>
      </c>
      <c r="C47" t="s">
        <v>159</v>
      </c>
    </row>
    <row r="48" spans="1:3">
      <c r="A48">
        <v>2100</v>
      </c>
      <c r="B48">
        <v>2.06</v>
      </c>
      <c r="C48" t="s">
        <v>158</v>
      </c>
    </row>
    <row r="49" spans="1:3">
      <c r="A49">
        <v>10080</v>
      </c>
      <c r="B49">
        <v>2.06</v>
      </c>
      <c r="C49" t="s">
        <v>158</v>
      </c>
    </row>
    <row r="50" spans="1:3">
      <c r="A50">
        <v>7200</v>
      </c>
      <c r="B50">
        <v>2.06</v>
      </c>
      <c r="C50" t="s">
        <v>158</v>
      </c>
    </row>
    <row r="51" spans="1:3">
      <c r="A51">
        <v>350</v>
      </c>
      <c r="B51">
        <v>2.06</v>
      </c>
      <c r="C51" t="s">
        <v>158</v>
      </c>
    </row>
    <row r="52" spans="1:3">
      <c r="A52">
        <v>200</v>
      </c>
      <c r="B52">
        <v>2.06</v>
      </c>
      <c r="C52" t="s">
        <v>158</v>
      </c>
    </row>
    <row r="53" spans="1:3">
      <c r="A53">
        <v>5100</v>
      </c>
      <c r="B53">
        <v>2.06</v>
      </c>
      <c r="C53" t="s">
        <v>158</v>
      </c>
    </row>
    <row r="54" spans="1:3">
      <c r="A54">
        <v>7000</v>
      </c>
      <c r="B54">
        <v>2.06</v>
      </c>
      <c r="C54" t="s">
        <v>158</v>
      </c>
    </row>
    <row r="55" spans="1:3">
      <c r="A55">
        <v>300</v>
      </c>
      <c r="B55">
        <v>2.11</v>
      </c>
      <c r="C55" t="s">
        <v>163</v>
      </c>
    </row>
    <row r="56" spans="1:3">
      <c r="A56">
        <v>117000</v>
      </c>
      <c r="B56">
        <v>2.04</v>
      </c>
      <c r="C56" t="s">
        <v>156</v>
      </c>
    </row>
    <row r="57" spans="1:3">
      <c r="A57">
        <v>36000</v>
      </c>
      <c r="B57">
        <v>2.04</v>
      </c>
      <c r="C57" t="s">
        <v>156</v>
      </c>
    </row>
    <row r="58" spans="1:3">
      <c r="A58">
        <v>1000</v>
      </c>
      <c r="B58">
        <v>2.1</v>
      </c>
      <c r="C58" t="s">
        <v>162</v>
      </c>
    </row>
    <row r="59" spans="1:3">
      <c r="A59">
        <v>6000</v>
      </c>
      <c r="B59">
        <v>2.09</v>
      </c>
      <c r="C59" t="s">
        <v>161</v>
      </c>
    </row>
    <row r="60" spans="1:3">
      <c r="A60">
        <v>1800</v>
      </c>
      <c r="B60">
        <v>2.02</v>
      </c>
      <c r="C60" t="s">
        <v>154</v>
      </c>
    </row>
    <row r="61" spans="1:3">
      <c r="A61">
        <v>63000</v>
      </c>
      <c r="B61">
        <v>2.02</v>
      </c>
      <c r="C61" t="s">
        <v>154</v>
      </c>
    </row>
    <row r="62" spans="1:3">
      <c r="A62">
        <v>45000</v>
      </c>
      <c r="B62">
        <v>2.02</v>
      </c>
      <c r="C62" t="s">
        <v>154</v>
      </c>
    </row>
    <row r="63" spans="1:3">
      <c r="A63">
        <v>2100</v>
      </c>
      <c r="B63">
        <v>2.02</v>
      </c>
      <c r="C63" t="s">
        <v>154</v>
      </c>
    </row>
    <row r="64" spans="1:3">
      <c r="A64">
        <v>13500</v>
      </c>
      <c r="B64">
        <v>2.02</v>
      </c>
      <c r="C64" t="s">
        <v>154</v>
      </c>
    </row>
    <row r="65" spans="1:1">
      <c r="A65">
        <v>4800</v>
      </c>
    </row>
    <row r="66" spans="1:1">
      <c r="A66">
        <v>165</v>
      </c>
    </row>
    <row r="67" spans="1:1">
      <c r="A67">
        <v>150</v>
      </c>
    </row>
    <row r="68" spans="1:1">
      <c r="A68">
        <v>1250</v>
      </c>
    </row>
    <row r="69" spans="1:1">
      <c r="A69">
        <v>250</v>
      </c>
    </row>
    <row r="74" spans="1:1">
      <c r="A74">
        <v>330</v>
      </c>
    </row>
    <row r="75" spans="1:1">
      <c r="A75">
        <v>132</v>
      </c>
    </row>
    <row r="76" spans="1:1">
      <c r="A76">
        <v>54</v>
      </c>
    </row>
    <row r="77" spans="1:1">
      <c r="A77">
        <v>2160</v>
      </c>
    </row>
    <row r="78" spans="1:1">
      <c r="A78">
        <v>150</v>
      </c>
    </row>
    <row r="79" spans="1:1">
      <c r="A79">
        <v>222</v>
      </c>
    </row>
    <row r="80" spans="1:1">
      <c r="A80">
        <v>300</v>
      </c>
    </row>
    <row r="81" spans="1:1">
      <c r="A81">
        <v>2400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B49AE-7C7E-46CE-BC93-875920B6D827}">
  <dimension ref="A3:C15"/>
  <sheetViews>
    <sheetView workbookViewId="0">
      <selection activeCell="F24" sqref="F24"/>
    </sheetView>
  </sheetViews>
  <sheetFormatPr baseColWidth="10" defaultRowHeight="14.4"/>
  <cols>
    <col min="1" max="1" width="10.33203125" customWidth="1"/>
    <col min="2" max="2" width="62.88671875" bestFit="1" customWidth="1"/>
    <col min="3" max="3" width="12.5546875" bestFit="1" customWidth="1"/>
  </cols>
  <sheetData>
    <row r="3" spans="1:3">
      <c r="A3" s="65" t="s">
        <v>206</v>
      </c>
      <c r="B3" s="65" t="s">
        <v>207</v>
      </c>
      <c r="C3" t="s">
        <v>210</v>
      </c>
    </row>
    <row r="4" spans="1:3">
      <c r="A4">
        <v>2.02</v>
      </c>
      <c r="B4" t="s">
        <v>154</v>
      </c>
      <c r="C4" s="64">
        <v>125400</v>
      </c>
    </row>
    <row r="5" spans="1:3">
      <c r="A5">
        <v>2.0299999999999998</v>
      </c>
      <c r="B5" t="s">
        <v>155</v>
      </c>
      <c r="C5" s="64">
        <v>71969</v>
      </c>
    </row>
    <row r="6" spans="1:3">
      <c r="A6">
        <v>2.04</v>
      </c>
      <c r="B6" t="s">
        <v>156</v>
      </c>
      <c r="C6" s="64">
        <v>153000</v>
      </c>
    </row>
    <row r="7" spans="1:3">
      <c r="A7">
        <v>2.06</v>
      </c>
      <c r="B7" t="s">
        <v>158</v>
      </c>
      <c r="C7" s="64">
        <v>32030</v>
      </c>
    </row>
    <row r="8" spans="1:3">
      <c r="A8">
        <v>2.0699999999999998</v>
      </c>
      <c r="B8" t="s">
        <v>159</v>
      </c>
      <c r="C8" s="64">
        <v>12285</v>
      </c>
    </row>
    <row r="9" spans="1:3">
      <c r="A9">
        <v>2.08</v>
      </c>
      <c r="B9" t="s">
        <v>160</v>
      </c>
      <c r="C9" s="64">
        <v>19000</v>
      </c>
    </row>
    <row r="10" spans="1:3">
      <c r="A10">
        <v>2.09</v>
      </c>
      <c r="B10" t="s">
        <v>161</v>
      </c>
      <c r="C10" s="64">
        <v>6000</v>
      </c>
    </row>
    <row r="11" spans="1:3">
      <c r="A11" s="66">
        <v>2.1</v>
      </c>
      <c r="B11" t="s">
        <v>162</v>
      </c>
      <c r="C11" s="64">
        <v>1000</v>
      </c>
    </row>
    <row r="12" spans="1:3">
      <c r="A12">
        <v>2.11</v>
      </c>
      <c r="B12" t="s">
        <v>163</v>
      </c>
      <c r="C12" s="64">
        <v>300</v>
      </c>
    </row>
    <row r="13" spans="1:3">
      <c r="A13">
        <v>2.12</v>
      </c>
      <c r="B13" t="s">
        <v>76</v>
      </c>
      <c r="C13" s="64">
        <v>500</v>
      </c>
    </row>
    <row r="14" spans="1:3">
      <c r="A14" t="s">
        <v>208</v>
      </c>
      <c r="B14" t="s">
        <v>208</v>
      </c>
      <c r="C14" s="64">
        <v>12363</v>
      </c>
    </row>
    <row r="15" spans="1:3">
      <c r="A15" t="s">
        <v>209</v>
      </c>
      <c r="C15" s="64">
        <v>433847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K138"/>
  <sheetViews>
    <sheetView topLeftCell="A3" zoomScale="85" zoomScaleNormal="85" zoomScalePageLayoutView="90" workbookViewId="0">
      <pane xSplit="3" ySplit="7" topLeftCell="AJ99" activePane="bottomRight" state="frozen"/>
      <selection pane="topRight" activeCell="D3" sqref="D3"/>
      <selection pane="bottomLeft" activeCell="A10" sqref="A10"/>
      <selection pane="bottomRight" activeCell="AS128" sqref="AS128"/>
    </sheetView>
  </sheetViews>
  <sheetFormatPr baseColWidth="10" defaultColWidth="10.88671875" defaultRowHeight="13.8" outlineLevelRow="2"/>
  <cols>
    <col min="1" max="1" width="39.44140625" style="35" customWidth="1"/>
    <col min="2" max="2" width="10.88671875" style="35"/>
    <col min="3" max="3" width="21.33203125" style="35" customWidth="1"/>
    <col min="4" max="4" width="5.5546875" style="35" bestFit="1" customWidth="1"/>
    <col min="5" max="5" width="12.88671875" style="35" customWidth="1"/>
    <col min="6" max="6" width="5.5546875" style="35" bestFit="1" customWidth="1"/>
    <col min="7" max="7" width="12.5546875" style="35" customWidth="1"/>
    <col min="8" max="8" width="5.5546875" style="35" bestFit="1" customWidth="1"/>
    <col min="9" max="9" width="12.5546875" style="35" bestFit="1" customWidth="1"/>
    <col min="10" max="10" width="5.5546875" style="35" bestFit="1" customWidth="1"/>
    <col min="11" max="11" width="12.5546875" style="35" bestFit="1" customWidth="1"/>
    <col min="12" max="12" width="5.5546875" style="35" bestFit="1" customWidth="1"/>
    <col min="13" max="13" width="12.5546875" style="35" bestFit="1" customWidth="1"/>
    <col min="14" max="14" width="5.5546875" style="35" bestFit="1" customWidth="1"/>
    <col min="15" max="15" width="12.5546875" style="35" bestFit="1" customWidth="1"/>
    <col min="16" max="16" width="5" style="35" customWidth="1"/>
    <col min="17" max="17" width="13.33203125" style="35" bestFit="1" customWidth="1"/>
    <col min="18" max="18" width="5" style="35" customWidth="1"/>
    <col min="19" max="19" width="12.5546875" style="35" bestFit="1" customWidth="1"/>
    <col min="20" max="20" width="5.5546875" style="35" bestFit="1" customWidth="1"/>
    <col min="21" max="21" width="12.5546875" style="35" bestFit="1" customWidth="1"/>
    <col min="22" max="22" width="5.5546875" style="35" bestFit="1" customWidth="1"/>
    <col min="23" max="23" width="12.5546875" style="35" bestFit="1" customWidth="1"/>
    <col min="24" max="24" width="5.5546875" style="35" bestFit="1" customWidth="1"/>
    <col min="25" max="25" width="12.5546875" style="35" bestFit="1" customWidth="1"/>
    <col min="26" max="26" width="5.5546875" style="35" bestFit="1" customWidth="1"/>
    <col min="27" max="27" width="12.5546875" style="35" bestFit="1" customWidth="1"/>
    <col min="28" max="28" width="5.5546875" style="35" bestFit="1" customWidth="1"/>
    <col min="29" max="29" width="12.5546875" style="35" bestFit="1" customWidth="1"/>
    <col min="30" max="30" width="5.5546875" style="35" bestFit="1" customWidth="1"/>
    <col min="31" max="31" width="12.5546875" style="35" bestFit="1" customWidth="1"/>
    <col min="32" max="32" width="5.5546875" style="35" bestFit="1" customWidth="1"/>
    <col min="33" max="33" width="12.5546875" style="35" bestFit="1" customWidth="1"/>
    <col min="34" max="34" width="5.5546875" style="35" bestFit="1" customWidth="1"/>
    <col min="35" max="35" width="12.5546875" style="35" bestFit="1" customWidth="1"/>
    <col min="36" max="36" width="5.5546875" style="35" bestFit="1" customWidth="1"/>
    <col min="37" max="37" width="12.5546875" style="35" bestFit="1" customWidth="1"/>
    <col min="38" max="38" width="5.5546875" style="35" bestFit="1" customWidth="1"/>
    <col min="39" max="39" width="12.5546875" style="35" bestFit="1" customWidth="1"/>
    <col min="40" max="40" width="5.5546875" style="35" bestFit="1" customWidth="1"/>
    <col min="41" max="41" width="12.5546875" style="35" bestFit="1" customWidth="1"/>
    <col min="42" max="42" width="6.44140625" style="35" bestFit="1" customWidth="1"/>
    <col min="43" max="43" width="9.44140625" style="35" customWidth="1"/>
    <col min="44" max="44" width="10.6640625" style="35" customWidth="1"/>
    <col min="45" max="45" width="13" style="35" customWidth="1"/>
    <col min="46" max="46" width="13.109375" style="87" customWidth="1"/>
    <col min="47" max="47" width="10.88671875" style="87" customWidth="1"/>
    <col min="48" max="50" width="10.88671875" style="35" customWidth="1"/>
    <col min="51" max="16384" width="10.88671875" style="35"/>
  </cols>
  <sheetData>
    <row r="1" spans="1:63" ht="14.4">
      <c r="A1" s="173"/>
      <c r="B1" s="172" t="s">
        <v>0</v>
      </c>
      <c r="C1" s="172"/>
      <c r="D1" s="172"/>
      <c r="E1" s="172"/>
      <c r="F1" s="172"/>
      <c r="G1" s="172"/>
      <c r="H1" s="172"/>
      <c r="I1"/>
    </row>
    <row r="2" spans="1:63" ht="14.4">
      <c r="A2" s="173"/>
      <c r="B2" s="172" t="s">
        <v>1</v>
      </c>
      <c r="C2" s="172"/>
      <c r="D2" s="172"/>
      <c r="E2" s="172"/>
      <c r="F2" s="172"/>
      <c r="G2" s="172"/>
      <c r="H2" s="172"/>
    </row>
    <row r="3" spans="1:63">
      <c r="A3" s="173"/>
      <c r="B3" s="186" t="s">
        <v>2</v>
      </c>
      <c r="C3" s="186"/>
      <c r="D3" s="186"/>
      <c r="E3" s="186"/>
      <c r="F3" s="186"/>
      <c r="G3" s="186"/>
      <c r="H3" s="186"/>
    </row>
    <row r="4" spans="1:63">
      <c r="A4" s="173"/>
      <c r="B4" s="50" t="s">
        <v>3</v>
      </c>
      <c r="C4" s="50"/>
      <c r="D4" s="50"/>
      <c r="E4" s="50"/>
      <c r="F4" s="50"/>
      <c r="G4" s="50"/>
      <c r="H4" s="50"/>
    </row>
    <row r="5" spans="1:63">
      <c r="A5" s="173"/>
    </row>
    <row r="6" spans="1:63" ht="18" customHeight="1">
      <c r="A6" s="178" t="s">
        <v>4</v>
      </c>
      <c r="B6" s="179"/>
      <c r="C6" s="180"/>
      <c r="D6" s="174" t="s">
        <v>5</v>
      </c>
      <c r="E6" s="175"/>
      <c r="F6" s="169" t="s">
        <v>6</v>
      </c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169" t="s">
        <v>7</v>
      </c>
      <c r="AQ6" s="169"/>
      <c r="AR6" s="169"/>
      <c r="AS6" s="169"/>
    </row>
    <row r="7" spans="1:63" ht="21.75" customHeight="1">
      <c r="A7" s="181"/>
      <c r="B7" s="182"/>
      <c r="C7" s="183"/>
      <c r="D7" s="176"/>
      <c r="E7" s="177"/>
      <c r="F7" s="169" t="s">
        <v>8</v>
      </c>
      <c r="G7" s="169"/>
      <c r="H7" s="169" t="s">
        <v>9</v>
      </c>
      <c r="I7" s="169"/>
      <c r="J7" s="169" t="s">
        <v>10</v>
      </c>
      <c r="K7" s="169"/>
      <c r="L7" s="169" t="s">
        <v>11</v>
      </c>
      <c r="M7" s="169"/>
      <c r="N7" s="169" t="s">
        <v>12</v>
      </c>
      <c r="O7" s="169"/>
      <c r="P7" s="169" t="s">
        <v>13</v>
      </c>
      <c r="Q7" s="169"/>
      <c r="R7" s="169" t="s">
        <v>14</v>
      </c>
      <c r="S7" s="169"/>
      <c r="T7" s="169" t="s">
        <v>15</v>
      </c>
      <c r="U7" s="169"/>
      <c r="V7" s="169" t="s">
        <v>16</v>
      </c>
      <c r="W7" s="169"/>
      <c r="X7" s="169" t="s">
        <v>17</v>
      </c>
      <c r="Y7" s="169"/>
      <c r="Z7" s="169" t="s">
        <v>18</v>
      </c>
      <c r="AA7" s="169"/>
      <c r="AB7" s="169" t="s">
        <v>19</v>
      </c>
      <c r="AC7" s="169"/>
      <c r="AD7" s="169" t="s">
        <v>20</v>
      </c>
      <c r="AE7" s="169"/>
      <c r="AF7" s="169" t="s">
        <v>21</v>
      </c>
      <c r="AG7" s="169"/>
      <c r="AH7" s="169" t="s">
        <v>22</v>
      </c>
      <c r="AI7" s="169"/>
      <c r="AJ7" s="169" t="s">
        <v>23</v>
      </c>
      <c r="AK7" s="169"/>
      <c r="AL7" s="169" t="s">
        <v>24</v>
      </c>
      <c r="AM7" s="169"/>
      <c r="AN7" s="169" t="s">
        <v>25</v>
      </c>
      <c r="AO7" s="169"/>
      <c r="AP7" s="169" t="s">
        <v>7</v>
      </c>
      <c r="AQ7" s="169"/>
      <c r="AR7" s="169"/>
      <c r="AS7" s="169"/>
    </row>
    <row r="8" spans="1:63" ht="15" customHeight="1">
      <c r="A8" s="184" t="s">
        <v>26</v>
      </c>
      <c r="B8" s="184" t="s">
        <v>27</v>
      </c>
      <c r="C8" s="184" t="s">
        <v>28</v>
      </c>
      <c r="D8" s="170" t="s">
        <v>29</v>
      </c>
      <c r="E8" s="25" t="s">
        <v>30</v>
      </c>
      <c r="F8" s="170" t="s">
        <v>29</v>
      </c>
      <c r="G8" s="25" t="s">
        <v>30</v>
      </c>
      <c r="H8" s="170" t="s">
        <v>29</v>
      </c>
      <c r="I8" s="25" t="s">
        <v>30</v>
      </c>
      <c r="J8" s="170" t="s">
        <v>29</v>
      </c>
      <c r="K8" s="25" t="s">
        <v>30</v>
      </c>
      <c r="L8" s="170" t="s">
        <v>29</v>
      </c>
      <c r="M8" s="25" t="s">
        <v>30</v>
      </c>
      <c r="N8" s="170" t="s">
        <v>29</v>
      </c>
      <c r="O8" s="25" t="s">
        <v>30</v>
      </c>
      <c r="P8" s="170" t="s">
        <v>29</v>
      </c>
      <c r="Q8" s="25" t="s">
        <v>30</v>
      </c>
      <c r="R8" s="170" t="s">
        <v>29</v>
      </c>
      <c r="S8" s="25" t="s">
        <v>30</v>
      </c>
      <c r="T8" s="170" t="s">
        <v>29</v>
      </c>
      <c r="U8" s="25" t="s">
        <v>30</v>
      </c>
      <c r="V8" s="170" t="s">
        <v>29</v>
      </c>
      <c r="W8" s="25" t="s">
        <v>30</v>
      </c>
      <c r="X8" s="170" t="s">
        <v>29</v>
      </c>
      <c r="Y8" s="25" t="s">
        <v>30</v>
      </c>
      <c r="Z8" s="170" t="s">
        <v>29</v>
      </c>
      <c r="AA8" s="25" t="s">
        <v>30</v>
      </c>
      <c r="AB8" s="170" t="s">
        <v>29</v>
      </c>
      <c r="AC8" s="25" t="s">
        <v>30</v>
      </c>
      <c r="AD8" s="170" t="s">
        <v>29</v>
      </c>
      <c r="AE8" s="25" t="s">
        <v>30</v>
      </c>
      <c r="AF8" s="170" t="s">
        <v>29</v>
      </c>
      <c r="AG8" s="25" t="s">
        <v>30</v>
      </c>
      <c r="AH8" s="170" t="s">
        <v>29</v>
      </c>
      <c r="AI8" s="25" t="s">
        <v>30</v>
      </c>
      <c r="AJ8" s="170" t="s">
        <v>29</v>
      </c>
      <c r="AK8" s="25" t="s">
        <v>30</v>
      </c>
      <c r="AL8" s="170" t="s">
        <v>29</v>
      </c>
      <c r="AM8" s="25" t="s">
        <v>30</v>
      </c>
      <c r="AN8" s="170" t="s">
        <v>29</v>
      </c>
      <c r="AO8" s="25" t="s">
        <v>30</v>
      </c>
      <c r="AP8" s="170" t="s">
        <v>29</v>
      </c>
      <c r="AQ8" s="82" t="s">
        <v>231</v>
      </c>
      <c r="AR8" s="82" t="s">
        <v>232</v>
      </c>
      <c r="AS8" s="120" t="s">
        <v>30</v>
      </c>
    </row>
    <row r="9" spans="1:63" ht="15" customHeight="1">
      <c r="A9" s="185"/>
      <c r="B9" s="185"/>
      <c r="C9" s="185"/>
      <c r="D9" s="170"/>
      <c r="E9" s="25" t="s">
        <v>31</v>
      </c>
      <c r="F9" s="170"/>
      <c r="G9" s="25" t="s">
        <v>31</v>
      </c>
      <c r="H9" s="170"/>
      <c r="I9" s="25" t="s">
        <v>31</v>
      </c>
      <c r="J9" s="170"/>
      <c r="K9" s="25" t="s">
        <v>31</v>
      </c>
      <c r="L9" s="170"/>
      <c r="M9" s="25" t="s">
        <v>31</v>
      </c>
      <c r="N9" s="170"/>
      <c r="O9" s="25" t="s">
        <v>31</v>
      </c>
      <c r="P9" s="170"/>
      <c r="Q9" s="25" t="s">
        <v>31</v>
      </c>
      <c r="R9" s="170"/>
      <c r="S9" s="25" t="s">
        <v>31</v>
      </c>
      <c r="T9" s="170"/>
      <c r="U9" s="25" t="s">
        <v>31</v>
      </c>
      <c r="V9" s="170"/>
      <c r="W9" s="25" t="s">
        <v>31</v>
      </c>
      <c r="X9" s="170"/>
      <c r="Y9" s="25" t="s">
        <v>31</v>
      </c>
      <c r="Z9" s="170"/>
      <c r="AA9" s="25" t="s">
        <v>31</v>
      </c>
      <c r="AB9" s="170"/>
      <c r="AC9" s="25" t="s">
        <v>31</v>
      </c>
      <c r="AD9" s="170"/>
      <c r="AE9" s="25" t="s">
        <v>31</v>
      </c>
      <c r="AF9" s="170"/>
      <c r="AG9" s="25" t="s">
        <v>31</v>
      </c>
      <c r="AH9" s="170"/>
      <c r="AI9" s="25" t="s">
        <v>31</v>
      </c>
      <c r="AJ9" s="170"/>
      <c r="AK9" s="25" t="s">
        <v>31</v>
      </c>
      <c r="AL9" s="170"/>
      <c r="AM9" s="25" t="s">
        <v>31</v>
      </c>
      <c r="AN9" s="170"/>
      <c r="AO9" s="25" t="s">
        <v>31</v>
      </c>
      <c r="AP9" s="170"/>
      <c r="AQ9" s="82"/>
      <c r="AR9" s="82"/>
      <c r="AS9" s="120" t="s">
        <v>31</v>
      </c>
      <c r="AT9" s="124"/>
      <c r="AU9" s="124"/>
      <c r="AV9" s="107"/>
      <c r="AW9" s="107"/>
      <c r="AX9" s="107"/>
      <c r="AY9" s="107"/>
      <c r="AZ9" s="107"/>
      <c r="BA9" s="107"/>
      <c r="BB9" s="108" t="s">
        <v>144</v>
      </c>
      <c r="BC9" s="108" t="s">
        <v>5</v>
      </c>
      <c r="BD9" s="108" t="s">
        <v>211</v>
      </c>
      <c r="BE9" s="107"/>
      <c r="BF9" s="107"/>
      <c r="BG9" s="107"/>
      <c r="BH9" s="107"/>
      <c r="BI9" s="107"/>
      <c r="BJ9" s="107"/>
      <c r="BK9" s="107"/>
    </row>
    <row r="10" spans="1:63" s="36" customFormat="1">
      <c r="AT10" s="125"/>
      <c r="AU10" s="124"/>
      <c r="AV10" s="107"/>
      <c r="AW10" s="107"/>
      <c r="AX10" s="109">
        <f>+AY10+D120</f>
        <v>19.73</v>
      </c>
      <c r="AY10" s="110">
        <v>17.73</v>
      </c>
      <c r="AZ10" s="111">
        <v>1</v>
      </c>
      <c r="BA10" s="110">
        <f>+AY10*AZ10</f>
        <v>17.73</v>
      </c>
      <c r="BB10" s="111">
        <f>+BA10*C120</f>
        <v>47339.1</v>
      </c>
      <c r="BC10" s="111">
        <f>+E120</f>
        <v>5340</v>
      </c>
      <c r="BD10" s="111">
        <f>+BB10+BC10</f>
        <v>52679.1</v>
      </c>
      <c r="BE10" s="112">
        <f>+BD10/AY10</f>
        <v>2971.1844331641282</v>
      </c>
      <c r="BF10" s="107"/>
      <c r="BG10" s="107"/>
      <c r="BH10" s="107"/>
      <c r="BI10" s="107"/>
      <c r="BJ10" s="107"/>
      <c r="BK10" s="107"/>
    </row>
    <row r="11" spans="1:63" s="36" customFormat="1">
      <c r="AP11" s="134"/>
      <c r="AQ11" s="135"/>
      <c r="AR11" s="135"/>
      <c r="AS11" s="136"/>
      <c r="AT11" s="126"/>
      <c r="AU11" s="124"/>
      <c r="AV11" s="107"/>
      <c r="AW11" s="107"/>
      <c r="AX11" s="109">
        <f>+BA11+D121</f>
        <v>75.92</v>
      </c>
      <c r="AY11" s="110">
        <v>17.73</v>
      </c>
      <c r="AZ11" s="111">
        <v>4</v>
      </c>
      <c r="BA11" s="110">
        <f>+AY11*AZ11</f>
        <v>70.92</v>
      </c>
      <c r="BB11" s="111">
        <f>+BA11*C121</f>
        <v>70920</v>
      </c>
      <c r="BC11" s="111">
        <f>+E121</f>
        <v>5000</v>
      </c>
      <c r="BD11" s="111">
        <f t="shared" ref="BD11:BD18" si="0">+BB11+BC11</f>
        <v>75920</v>
      </c>
      <c r="BE11" s="112">
        <f t="shared" ref="BE11:BE18" si="1">+BD11/AY11</f>
        <v>4282.0078962210937</v>
      </c>
      <c r="BF11" s="107"/>
      <c r="BG11" s="107"/>
      <c r="BH11" s="107"/>
      <c r="BI11" s="107"/>
      <c r="BJ11" s="107"/>
      <c r="BK11" s="107"/>
    </row>
    <row r="12" spans="1:63" s="36" customFormat="1">
      <c r="A12" s="27" t="s">
        <v>34</v>
      </c>
      <c r="B12" s="28">
        <v>1</v>
      </c>
      <c r="C12" s="31">
        <v>646.35</v>
      </c>
      <c r="D12" s="28">
        <v>2</v>
      </c>
      <c r="E12" s="29">
        <f t="shared" ref="E12:E16" si="2">+$B12*$C12*D12</f>
        <v>1292.7</v>
      </c>
      <c r="F12" s="28">
        <v>20</v>
      </c>
      <c r="G12" s="29">
        <f>+$B12*$C12*F12</f>
        <v>12927</v>
      </c>
      <c r="H12" s="28">
        <v>20</v>
      </c>
      <c r="I12" s="29">
        <f t="shared" ref="I12" si="3">+$B12*$C12*H12</f>
        <v>12927</v>
      </c>
      <c r="J12" s="28">
        <v>20</v>
      </c>
      <c r="K12" s="29">
        <f t="shared" ref="K12" si="4">+$B12*$C12*J12</f>
        <v>12927</v>
      </c>
      <c r="L12" s="28">
        <v>20</v>
      </c>
      <c r="M12" s="29">
        <f t="shared" ref="M12" si="5">+$B12*$C12*L12</f>
        <v>12927</v>
      </c>
      <c r="N12" s="28">
        <v>20</v>
      </c>
      <c r="O12" s="29">
        <f t="shared" ref="O12" si="6">+$B12*$C12*N12</f>
        <v>12927</v>
      </c>
      <c r="P12" s="28">
        <v>20</v>
      </c>
      <c r="Q12" s="29">
        <f t="shared" ref="Q12" si="7">+$B12*$C12*P12</f>
        <v>12927</v>
      </c>
      <c r="R12" s="28">
        <v>20</v>
      </c>
      <c r="S12" s="29">
        <f t="shared" ref="S12" si="8">+$B12*$C12*R12</f>
        <v>12927</v>
      </c>
      <c r="T12" s="28">
        <v>20</v>
      </c>
      <c r="U12" s="29">
        <f t="shared" ref="U12" si="9">+$B12*$C12*T12</f>
        <v>12927</v>
      </c>
      <c r="V12" s="28">
        <v>20</v>
      </c>
      <c r="W12" s="29">
        <f t="shared" ref="W12" si="10">+$B12*$C12*V12</f>
        <v>12927</v>
      </c>
      <c r="X12" s="28">
        <v>20</v>
      </c>
      <c r="Y12" s="29">
        <f t="shared" ref="Y12" si="11">+$B12*$C12*X12</f>
        <v>12927</v>
      </c>
      <c r="Z12" s="28">
        <v>20</v>
      </c>
      <c r="AA12" s="29">
        <f t="shared" ref="AA12" si="12">+$B12*$C12*Z12</f>
        <v>12927</v>
      </c>
      <c r="AB12" s="28">
        <v>20</v>
      </c>
      <c r="AC12" s="29">
        <f t="shared" ref="AC12" si="13">+$B12*$C12*AB12</f>
        <v>12927</v>
      </c>
      <c r="AD12" s="28">
        <v>20</v>
      </c>
      <c r="AE12" s="29">
        <f t="shared" ref="AE12:AE16" si="14">+$B12*$C12*AD12</f>
        <v>12927</v>
      </c>
      <c r="AF12" s="28">
        <v>20</v>
      </c>
      <c r="AG12" s="29">
        <f t="shared" ref="AG12:AG16" si="15">+$B12*$C12*AF12</f>
        <v>12927</v>
      </c>
      <c r="AH12" s="28">
        <v>20</v>
      </c>
      <c r="AI12" s="29">
        <f t="shared" ref="AI12:AI16" si="16">+$B12*$C12*AH12</f>
        <v>12927</v>
      </c>
      <c r="AJ12" s="28">
        <v>20</v>
      </c>
      <c r="AK12" s="29">
        <f t="shared" ref="AK12:AK16" si="17">+$B12*$C12*AJ12</f>
        <v>12927</v>
      </c>
      <c r="AL12" s="28">
        <v>20</v>
      </c>
      <c r="AM12" s="29">
        <f t="shared" ref="AM12:AM16" si="18">+$B12*$C12*AL12</f>
        <v>12927</v>
      </c>
      <c r="AN12" s="28">
        <v>14.6</v>
      </c>
      <c r="AO12" s="121">
        <f t="shared" ref="AO12:AO16" si="19">+$B12*$C12*AN12</f>
        <v>9436.7100000000009</v>
      </c>
      <c r="AP12" s="89">
        <f t="shared" ref="AP12:AP16" si="20">+F12+H12+J12+L12+N12+P12+R12+T12+V12+X12+Z12+AB12+D12+AD12+AF12+AH12+AJ12+AL12+AN12</f>
        <v>356.6</v>
      </c>
      <c r="AQ12" s="104">
        <f>+AS12/AR12</f>
        <v>13000</v>
      </c>
      <c r="AR12" s="89">
        <f>+AY12</f>
        <v>17.73</v>
      </c>
      <c r="AS12" s="29">
        <v>230490</v>
      </c>
      <c r="AT12" s="127">
        <f>+AS12/AP12</f>
        <v>646.35445877734151</v>
      </c>
      <c r="AU12" s="124"/>
      <c r="AV12" s="107"/>
      <c r="AW12" s="107"/>
      <c r="AX12" s="109">
        <f t="shared" ref="AX12:AX16" si="21">+BA12+D12</f>
        <v>356.6</v>
      </c>
      <c r="AY12" s="110">
        <v>17.73</v>
      </c>
      <c r="AZ12" s="111">
        <v>20</v>
      </c>
      <c r="BA12" s="110">
        <f>+AY12*AZ12</f>
        <v>354.6</v>
      </c>
      <c r="BB12" s="111">
        <f>+BA12*C12</f>
        <v>229195.71000000002</v>
      </c>
      <c r="BC12" s="111">
        <f>+E12</f>
        <v>1292.7</v>
      </c>
      <c r="BD12" s="111">
        <f t="shared" si="0"/>
        <v>230488.41000000003</v>
      </c>
      <c r="BE12" s="112">
        <f t="shared" si="1"/>
        <v>12999.910321489004</v>
      </c>
      <c r="BF12" s="107">
        <f>+BE12*0.8</f>
        <v>10399.928257191204</v>
      </c>
      <c r="BG12" s="107"/>
      <c r="BH12" s="107"/>
      <c r="BI12" s="107"/>
      <c r="BJ12" s="107"/>
      <c r="BK12" s="107"/>
    </row>
    <row r="13" spans="1:63" s="36" customFormat="1">
      <c r="A13" s="27" t="s">
        <v>35</v>
      </c>
      <c r="B13" s="28">
        <v>1</v>
      </c>
      <c r="C13" s="28">
        <v>462.39</v>
      </c>
      <c r="D13" s="28">
        <v>2</v>
      </c>
      <c r="E13" s="29">
        <f t="shared" si="2"/>
        <v>924.78</v>
      </c>
      <c r="F13" s="28">
        <v>20</v>
      </c>
      <c r="G13" s="29">
        <f t="shared" ref="G13" si="22">+$B13*$C13*F13</f>
        <v>9247.7999999999993</v>
      </c>
      <c r="H13" s="28">
        <v>20</v>
      </c>
      <c r="I13" s="29">
        <f t="shared" ref="I13" si="23">+$B13*$C13*H13</f>
        <v>9247.7999999999993</v>
      </c>
      <c r="J13" s="28">
        <v>20</v>
      </c>
      <c r="K13" s="29">
        <f t="shared" ref="K13" si="24">+$B13*$C13*J13</f>
        <v>9247.7999999999993</v>
      </c>
      <c r="L13" s="28">
        <v>20</v>
      </c>
      <c r="M13" s="29">
        <f t="shared" ref="M13" si="25">+$B13*$C13*L13</f>
        <v>9247.7999999999993</v>
      </c>
      <c r="N13" s="28">
        <v>20</v>
      </c>
      <c r="O13" s="29">
        <f t="shared" ref="O13" si="26">+$B13*$C13*N13</f>
        <v>9247.7999999999993</v>
      </c>
      <c r="P13" s="28">
        <v>20</v>
      </c>
      <c r="Q13" s="29">
        <f t="shared" ref="Q13" si="27">+$B13*$C13*P13</f>
        <v>9247.7999999999993</v>
      </c>
      <c r="R13" s="28">
        <v>20</v>
      </c>
      <c r="S13" s="29">
        <f t="shared" ref="S13" si="28">+$B13*$C13*R13</f>
        <v>9247.7999999999993</v>
      </c>
      <c r="T13" s="28">
        <v>20</v>
      </c>
      <c r="U13" s="29">
        <f t="shared" ref="U13" si="29">+$B13*$C13*T13</f>
        <v>9247.7999999999993</v>
      </c>
      <c r="V13" s="28">
        <v>20</v>
      </c>
      <c r="W13" s="29">
        <f t="shared" ref="W13" si="30">+$B13*$C13*V13</f>
        <v>9247.7999999999993</v>
      </c>
      <c r="X13" s="28">
        <v>20</v>
      </c>
      <c r="Y13" s="29">
        <f t="shared" ref="Y13" si="31">+$B13*$C13*X13</f>
        <v>9247.7999999999993</v>
      </c>
      <c r="Z13" s="28">
        <v>20</v>
      </c>
      <c r="AA13" s="29">
        <f t="shared" ref="AA13" si="32">+$B13*$C13*Z13</f>
        <v>9247.7999999999993</v>
      </c>
      <c r="AB13" s="28">
        <v>20</v>
      </c>
      <c r="AC13" s="29">
        <f t="shared" ref="AC13" si="33">+$B13*$C13*AB13</f>
        <v>9247.7999999999993</v>
      </c>
      <c r="AD13" s="28">
        <v>20</v>
      </c>
      <c r="AE13" s="29">
        <f t="shared" si="14"/>
        <v>9247.7999999999993</v>
      </c>
      <c r="AF13" s="28">
        <v>20</v>
      </c>
      <c r="AG13" s="29">
        <f t="shared" si="15"/>
        <v>9247.7999999999993</v>
      </c>
      <c r="AH13" s="28">
        <v>20</v>
      </c>
      <c r="AI13" s="29">
        <f t="shared" si="16"/>
        <v>9247.7999999999993</v>
      </c>
      <c r="AJ13" s="28">
        <v>20</v>
      </c>
      <c r="AK13" s="29">
        <f t="shared" si="17"/>
        <v>9247.7999999999993</v>
      </c>
      <c r="AL13" s="28">
        <v>20</v>
      </c>
      <c r="AM13" s="29">
        <f t="shared" si="18"/>
        <v>9247.7999999999993</v>
      </c>
      <c r="AN13" s="28">
        <v>14.6</v>
      </c>
      <c r="AO13" s="121">
        <f t="shared" si="19"/>
        <v>6750.8939999999993</v>
      </c>
      <c r="AP13" s="89">
        <f t="shared" si="20"/>
        <v>356.6</v>
      </c>
      <c r="AQ13" s="104">
        <f t="shared" ref="AQ13:AQ16" si="34">+AS13/AR13</f>
        <v>9300</v>
      </c>
      <c r="AR13" s="89">
        <f>+AY13</f>
        <v>17.73</v>
      </c>
      <c r="AS13" s="29">
        <v>164889</v>
      </c>
      <c r="AT13" s="127">
        <f t="shared" ref="AT13:AT16" si="35">+AS13/AP13</f>
        <v>462.39203589455968</v>
      </c>
      <c r="AU13" s="124"/>
      <c r="AV13" s="107"/>
      <c r="AW13" s="107"/>
      <c r="AX13" s="109">
        <f t="shared" si="21"/>
        <v>356.6</v>
      </c>
      <c r="AY13" s="110">
        <v>17.73</v>
      </c>
      <c r="AZ13" s="111">
        <v>20</v>
      </c>
      <c r="BA13" s="110">
        <f t="shared" ref="BA13:BA18" si="36">+AY13*AZ13</f>
        <v>354.6</v>
      </c>
      <c r="BB13" s="111">
        <f>+BA13*C13</f>
        <v>163963.49400000001</v>
      </c>
      <c r="BC13" s="111">
        <f>+E13</f>
        <v>924.78</v>
      </c>
      <c r="BD13" s="111">
        <f t="shared" si="0"/>
        <v>164888.274</v>
      </c>
      <c r="BE13" s="112">
        <f t="shared" si="1"/>
        <v>9299.9590524534688</v>
      </c>
      <c r="BF13" s="107">
        <f>+BE13*0.8</f>
        <v>7439.967241962775</v>
      </c>
      <c r="BG13" s="107"/>
      <c r="BH13" s="107"/>
      <c r="BI13" s="107"/>
      <c r="BJ13" s="107"/>
      <c r="BK13" s="107"/>
    </row>
    <row r="14" spans="1:63" s="36" customFormat="1">
      <c r="A14" s="27" t="s">
        <v>35</v>
      </c>
      <c r="B14" s="28">
        <v>1</v>
      </c>
      <c r="C14" s="28">
        <v>447.06</v>
      </c>
      <c r="D14" s="28">
        <v>2</v>
      </c>
      <c r="E14" s="29">
        <f t="shared" si="2"/>
        <v>894.12</v>
      </c>
      <c r="F14" s="28">
        <v>20</v>
      </c>
      <c r="G14" s="29">
        <f t="shared" ref="G14:G15" si="37">+$B14*$C14*F14</f>
        <v>8941.2000000000007</v>
      </c>
      <c r="H14" s="28">
        <v>20</v>
      </c>
      <c r="I14" s="29">
        <f t="shared" ref="I14:I15" si="38">+$B14*$C14*H14</f>
        <v>8941.2000000000007</v>
      </c>
      <c r="J14" s="28">
        <v>20</v>
      </c>
      <c r="K14" s="29">
        <f t="shared" ref="K14:K15" si="39">+$B14*$C14*J14</f>
        <v>8941.2000000000007</v>
      </c>
      <c r="L14" s="28">
        <v>20</v>
      </c>
      <c r="M14" s="29">
        <f t="shared" ref="M14:M15" si="40">+$B14*$C14*L14</f>
        <v>8941.2000000000007</v>
      </c>
      <c r="N14" s="28">
        <v>20</v>
      </c>
      <c r="O14" s="29">
        <f t="shared" ref="O14:O15" si="41">+$B14*$C14*N14</f>
        <v>8941.2000000000007</v>
      </c>
      <c r="P14" s="28">
        <v>20</v>
      </c>
      <c r="Q14" s="29">
        <f t="shared" ref="Q14:Q15" si="42">+$B14*$C14*P14</f>
        <v>8941.2000000000007</v>
      </c>
      <c r="R14" s="28">
        <v>20</v>
      </c>
      <c r="S14" s="29">
        <f t="shared" ref="S14:S15" si="43">+$B14*$C14*R14</f>
        <v>8941.2000000000007</v>
      </c>
      <c r="T14" s="28">
        <v>20</v>
      </c>
      <c r="U14" s="29">
        <f t="shared" ref="U14:U15" si="44">+$B14*$C14*T14</f>
        <v>8941.2000000000007</v>
      </c>
      <c r="V14" s="28">
        <v>20</v>
      </c>
      <c r="W14" s="29">
        <f t="shared" ref="W14:W15" si="45">+$B14*$C14*V14</f>
        <v>8941.2000000000007</v>
      </c>
      <c r="X14" s="28">
        <v>20</v>
      </c>
      <c r="Y14" s="29">
        <f t="shared" ref="Y14:Y15" si="46">+$B14*$C14*X14</f>
        <v>8941.2000000000007</v>
      </c>
      <c r="Z14" s="28">
        <v>20</v>
      </c>
      <c r="AA14" s="29">
        <f t="shared" ref="AA14:AA15" si="47">+$B14*$C14*Z14</f>
        <v>8941.2000000000007</v>
      </c>
      <c r="AB14" s="28">
        <v>20</v>
      </c>
      <c r="AC14" s="29">
        <f t="shared" ref="AC14:AC15" si="48">+$B14*$C14*AB14</f>
        <v>8941.2000000000007</v>
      </c>
      <c r="AD14" s="28">
        <v>20</v>
      </c>
      <c r="AE14" s="29">
        <f t="shared" ref="AE14:AE15" si="49">+$B14*$C14*AD14</f>
        <v>8941.2000000000007</v>
      </c>
      <c r="AF14" s="28">
        <v>20</v>
      </c>
      <c r="AG14" s="29">
        <f t="shared" ref="AG14:AG15" si="50">+$B14*$C14*AF14</f>
        <v>8941.2000000000007</v>
      </c>
      <c r="AH14" s="28">
        <v>20</v>
      </c>
      <c r="AI14" s="29">
        <f t="shared" ref="AI14:AI15" si="51">+$B14*$C14*AH14</f>
        <v>8941.2000000000007</v>
      </c>
      <c r="AJ14" s="28">
        <f>20-15.4</f>
        <v>4.5999999999999996</v>
      </c>
      <c r="AK14" s="29">
        <f t="shared" ref="AK14:AK15" si="52">+$B14*$C14*AJ14</f>
        <v>2056.4759999999997</v>
      </c>
      <c r="AL14" s="28"/>
      <c r="AM14" s="29">
        <f t="shared" ref="AM14:AM15" si="53">+$B14*$C14*AL14</f>
        <v>0</v>
      </c>
      <c r="AN14" s="28"/>
      <c r="AO14" s="121">
        <f t="shared" ref="AO14:AO15" si="54">+$B14*$C14*AN14</f>
        <v>0</v>
      </c>
      <c r="AP14" s="89">
        <f t="shared" si="20"/>
        <v>306.60000000000002</v>
      </c>
      <c r="AQ14" s="104">
        <f t="shared" si="34"/>
        <v>9000</v>
      </c>
      <c r="AR14" s="89">
        <f>+AY14</f>
        <v>15.23</v>
      </c>
      <c r="AS14" s="29">
        <v>137070</v>
      </c>
      <c r="AT14" s="127">
        <f t="shared" si="35"/>
        <v>447.06457925636005</v>
      </c>
      <c r="AU14" s="124"/>
      <c r="AV14" s="107"/>
      <c r="AW14" s="107"/>
      <c r="AX14" s="109">
        <f t="shared" si="21"/>
        <v>306.60000000000002</v>
      </c>
      <c r="AY14" s="110">
        <v>15.23</v>
      </c>
      <c r="AZ14" s="111">
        <v>20</v>
      </c>
      <c r="BA14" s="110">
        <f t="shared" si="36"/>
        <v>304.60000000000002</v>
      </c>
      <c r="BB14" s="111">
        <f>+BA14*C14</f>
        <v>136174.47600000002</v>
      </c>
      <c r="BC14" s="111">
        <f>+E14</f>
        <v>894.12</v>
      </c>
      <c r="BD14" s="111">
        <f t="shared" si="0"/>
        <v>137068.59600000002</v>
      </c>
      <c r="BE14" s="112">
        <f t="shared" si="1"/>
        <v>8999.9078135259369</v>
      </c>
      <c r="BF14" s="107"/>
      <c r="BG14" s="107"/>
      <c r="BH14" s="107"/>
      <c r="BI14" s="107"/>
      <c r="BJ14" s="107"/>
      <c r="BK14" s="107"/>
    </row>
    <row r="15" spans="1:63" s="36" customFormat="1">
      <c r="A15" s="27" t="s">
        <v>35</v>
      </c>
      <c r="B15" s="28">
        <v>1</v>
      </c>
      <c r="C15" s="28">
        <v>447.16</v>
      </c>
      <c r="D15" s="28">
        <v>2</v>
      </c>
      <c r="E15" s="29">
        <f t="shared" si="2"/>
        <v>894.32</v>
      </c>
      <c r="F15" s="28">
        <v>20</v>
      </c>
      <c r="G15" s="29">
        <f t="shared" si="37"/>
        <v>8943.2000000000007</v>
      </c>
      <c r="H15" s="28">
        <v>20</v>
      </c>
      <c r="I15" s="29">
        <f t="shared" si="38"/>
        <v>8943.2000000000007</v>
      </c>
      <c r="J15" s="28">
        <v>20</v>
      </c>
      <c r="K15" s="29">
        <f t="shared" si="39"/>
        <v>8943.2000000000007</v>
      </c>
      <c r="L15" s="28">
        <v>20</v>
      </c>
      <c r="M15" s="29">
        <f t="shared" si="40"/>
        <v>8943.2000000000007</v>
      </c>
      <c r="N15" s="28">
        <v>20</v>
      </c>
      <c r="O15" s="29">
        <f t="shared" si="41"/>
        <v>8943.2000000000007</v>
      </c>
      <c r="P15" s="28">
        <v>20</v>
      </c>
      <c r="Q15" s="29">
        <f t="shared" si="42"/>
        <v>8943.2000000000007</v>
      </c>
      <c r="R15" s="28">
        <v>20</v>
      </c>
      <c r="S15" s="29">
        <f t="shared" si="43"/>
        <v>8943.2000000000007</v>
      </c>
      <c r="T15" s="28">
        <v>20</v>
      </c>
      <c r="U15" s="29">
        <f t="shared" si="44"/>
        <v>8943.2000000000007</v>
      </c>
      <c r="V15" s="28">
        <v>20</v>
      </c>
      <c r="W15" s="29">
        <f t="shared" si="45"/>
        <v>8943.2000000000007</v>
      </c>
      <c r="X15" s="28">
        <v>20</v>
      </c>
      <c r="Y15" s="29">
        <f t="shared" si="46"/>
        <v>8943.2000000000007</v>
      </c>
      <c r="Z15" s="28">
        <v>20</v>
      </c>
      <c r="AA15" s="29">
        <f t="shared" si="47"/>
        <v>8943.2000000000007</v>
      </c>
      <c r="AB15" s="28">
        <v>20</v>
      </c>
      <c r="AC15" s="29">
        <f t="shared" si="48"/>
        <v>8943.2000000000007</v>
      </c>
      <c r="AD15" s="28">
        <v>20</v>
      </c>
      <c r="AE15" s="29">
        <f t="shared" si="49"/>
        <v>8943.2000000000007</v>
      </c>
      <c r="AF15" s="28">
        <v>20</v>
      </c>
      <c r="AG15" s="29">
        <f t="shared" si="50"/>
        <v>8943.2000000000007</v>
      </c>
      <c r="AH15" s="28">
        <v>20</v>
      </c>
      <c r="AI15" s="29">
        <f t="shared" si="51"/>
        <v>8943.2000000000007</v>
      </c>
      <c r="AJ15" s="28">
        <f>20-5.4</f>
        <v>14.6</v>
      </c>
      <c r="AK15" s="29">
        <f t="shared" si="52"/>
        <v>6528.5360000000001</v>
      </c>
      <c r="AL15" s="28"/>
      <c r="AM15" s="29">
        <f t="shared" si="53"/>
        <v>0</v>
      </c>
      <c r="AN15" s="28"/>
      <c r="AO15" s="121">
        <f t="shared" si="54"/>
        <v>0</v>
      </c>
      <c r="AP15" s="89">
        <f t="shared" si="20"/>
        <v>316.60000000000002</v>
      </c>
      <c r="AQ15" s="104">
        <f t="shared" si="34"/>
        <v>9000</v>
      </c>
      <c r="AR15" s="89">
        <f>+AY15</f>
        <v>15.73</v>
      </c>
      <c r="AS15" s="29">
        <v>141570</v>
      </c>
      <c r="AT15" s="127">
        <f t="shared" si="35"/>
        <v>447.15729627289954</v>
      </c>
      <c r="AU15" s="124"/>
      <c r="AV15" s="107"/>
      <c r="AW15" s="107"/>
      <c r="AX15" s="109">
        <f t="shared" si="21"/>
        <v>316.60000000000002</v>
      </c>
      <c r="AY15" s="110">
        <v>15.73</v>
      </c>
      <c r="AZ15" s="111">
        <v>20</v>
      </c>
      <c r="BA15" s="110">
        <f t="shared" si="36"/>
        <v>314.60000000000002</v>
      </c>
      <c r="BB15" s="111">
        <f>+BA15*C15</f>
        <v>140676.53600000002</v>
      </c>
      <c r="BC15" s="111">
        <f>+E15</f>
        <v>894.32</v>
      </c>
      <c r="BD15" s="111">
        <f t="shared" si="0"/>
        <v>141570.85600000003</v>
      </c>
      <c r="BE15" s="112">
        <f t="shared" si="1"/>
        <v>9000.054418308966</v>
      </c>
      <c r="BF15" s="107"/>
      <c r="BG15" s="107"/>
      <c r="BH15" s="107"/>
      <c r="BI15" s="107"/>
      <c r="BJ15" s="107"/>
      <c r="BK15" s="107"/>
    </row>
    <row r="16" spans="1:63" s="36" customFormat="1">
      <c r="A16" s="27" t="s">
        <v>36</v>
      </c>
      <c r="B16" s="28">
        <v>1</v>
      </c>
      <c r="C16" s="28">
        <v>462.39</v>
      </c>
      <c r="D16" s="28">
        <v>2</v>
      </c>
      <c r="E16" s="29">
        <f t="shared" si="2"/>
        <v>924.78</v>
      </c>
      <c r="F16" s="28">
        <v>20</v>
      </c>
      <c r="G16" s="29">
        <f t="shared" ref="G16" si="55">+$B16*$C16*F16</f>
        <v>9247.7999999999993</v>
      </c>
      <c r="H16" s="28">
        <v>20</v>
      </c>
      <c r="I16" s="29">
        <f t="shared" ref="I16" si="56">+$B16*$C16*H16</f>
        <v>9247.7999999999993</v>
      </c>
      <c r="J16" s="28">
        <v>20</v>
      </c>
      <c r="K16" s="29">
        <f t="shared" ref="K16" si="57">+$B16*$C16*J16</f>
        <v>9247.7999999999993</v>
      </c>
      <c r="L16" s="28">
        <v>20</v>
      </c>
      <c r="M16" s="29">
        <f t="shared" ref="M16" si="58">+$B16*$C16*L16</f>
        <v>9247.7999999999993</v>
      </c>
      <c r="N16" s="28">
        <v>20</v>
      </c>
      <c r="O16" s="29">
        <f t="shared" ref="O16" si="59">+$B16*$C16*N16</f>
        <v>9247.7999999999993</v>
      </c>
      <c r="P16" s="28">
        <v>20</v>
      </c>
      <c r="Q16" s="29">
        <f t="shared" ref="Q16" si="60">+$B16*$C16*P16</f>
        <v>9247.7999999999993</v>
      </c>
      <c r="R16" s="28">
        <v>20</v>
      </c>
      <c r="S16" s="29">
        <f t="shared" ref="S16" si="61">+$B16*$C16*R16</f>
        <v>9247.7999999999993</v>
      </c>
      <c r="T16" s="28">
        <v>20</v>
      </c>
      <c r="U16" s="29">
        <f t="shared" ref="U16" si="62">+$B16*$C16*T16</f>
        <v>9247.7999999999993</v>
      </c>
      <c r="V16" s="28">
        <v>20</v>
      </c>
      <c r="W16" s="29">
        <f t="shared" ref="W16" si="63">+$B16*$C16*V16</f>
        <v>9247.7999999999993</v>
      </c>
      <c r="X16" s="28">
        <v>20</v>
      </c>
      <c r="Y16" s="29">
        <f t="shared" ref="Y16" si="64">+$B16*$C16*X16</f>
        <v>9247.7999999999993</v>
      </c>
      <c r="Z16" s="28">
        <v>20</v>
      </c>
      <c r="AA16" s="29">
        <f t="shared" ref="AA16" si="65">+$B16*$C16*Z16</f>
        <v>9247.7999999999993</v>
      </c>
      <c r="AB16" s="28">
        <v>20</v>
      </c>
      <c r="AC16" s="29">
        <f t="shared" ref="AC16" si="66">+$B16*$C16*AB16</f>
        <v>9247.7999999999993</v>
      </c>
      <c r="AD16" s="28">
        <v>20</v>
      </c>
      <c r="AE16" s="29">
        <f t="shared" si="14"/>
        <v>9247.7999999999993</v>
      </c>
      <c r="AF16" s="28">
        <v>20</v>
      </c>
      <c r="AG16" s="29">
        <f t="shared" si="15"/>
        <v>9247.7999999999993</v>
      </c>
      <c r="AH16" s="28">
        <v>20</v>
      </c>
      <c r="AI16" s="29">
        <f t="shared" si="16"/>
        <v>9247.7999999999993</v>
      </c>
      <c r="AJ16" s="28">
        <v>20</v>
      </c>
      <c r="AK16" s="29">
        <f t="shared" si="17"/>
        <v>9247.7999999999993</v>
      </c>
      <c r="AL16" s="28">
        <v>20</v>
      </c>
      <c r="AM16" s="29">
        <f t="shared" si="18"/>
        <v>9247.7999999999993</v>
      </c>
      <c r="AN16" s="28">
        <v>14.6</v>
      </c>
      <c r="AO16" s="121">
        <f t="shared" si="19"/>
        <v>6750.8939999999993</v>
      </c>
      <c r="AP16" s="89">
        <f t="shared" si="20"/>
        <v>356.6</v>
      </c>
      <c r="AQ16" s="104">
        <f t="shared" si="34"/>
        <v>9300</v>
      </c>
      <c r="AR16" s="89">
        <f>+AY16</f>
        <v>17.73</v>
      </c>
      <c r="AS16" s="29">
        <v>164889</v>
      </c>
      <c r="AT16" s="127">
        <f t="shared" si="35"/>
        <v>462.39203589455968</v>
      </c>
      <c r="AU16" s="124"/>
      <c r="AV16" s="107"/>
      <c r="AW16" s="107"/>
      <c r="AX16" s="109">
        <f t="shared" si="21"/>
        <v>356.6</v>
      </c>
      <c r="AY16" s="110">
        <v>17.73</v>
      </c>
      <c r="AZ16" s="111">
        <v>20</v>
      </c>
      <c r="BA16" s="110">
        <f t="shared" si="36"/>
        <v>354.6</v>
      </c>
      <c r="BB16" s="111">
        <f>+BA16*C16</f>
        <v>163963.49400000001</v>
      </c>
      <c r="BC16" s="111">
        <f>+E16</f>
        <v>924.78</v>
      </c>
      <c r="BD16" s="111">
        <f t="shared" si="0"/>
        <v>164888.274</v>
      </c>
      <c r="BE16" s="112">
        <f t="shared" si="1"/>
        <v>9299.9590524534688</v>
      </c>
      <c r="BF16" s="107"/>
      <c r="BG16" s="107"/>
      <c r="BH16" s="107"/>
      <c r="BI16" s="107"/>
      <c r="BJ16" s="107"/>
      <c r="BK16" s="107"/>
    </row>
    <row r="17" spans="1:63" s="41" customFormat="1">
      <c r="AP17" s="137"/>
      <c r="AQ17" s="138"/>
      <c r="AR17" s="138"/>
      <c r="AS17" s="139"/>
      <c r="AT17" s="127"/>
      <c r="AU17" s="124"/>
      <c r="AV17" s="107"/>
      <c r="AW17" s="107"/>
      <c r="AX17" s="109">
        <f>+BA17+D122</f>
        <v>354.6</v>
      </c>
      <c r="AY17" s="110">
        <v>17.73</v>
      </c>
      <c r="AZ17" s="111">
        <v>20</v>
      </c>
      <c r="BA17" s="110">
        <f t="shared" si="36"/>
        <v>354.6</v>
      </c>
      <c r="BB17" s="111">
        <f>+BA17*C122</f>
        <v>35460</v>
      </c>
      <c r="BC17" s="111">
        <f>+E122</f>
        <v>0</v>
      </c>
      <c r="BD17" s="111">
        <f t="shared" si="0"/>
        <v>35460</v>
      </c>
      <c r="BE17" s="112">
        <f t="shared" si="1"/>
        <v>2000</v>
      </c>
      <c r="BF17" s="107"/>
      <c r="BG17" s="107"/>
      <c r="BH17" s="107"/>
      <c r="BI17" s="107"/>
      <c r="BJ17" s="107"/>
      <c r="BK17" s="107"/>
    </row>
    <row r="18" spans="1:63">
      <c r="AP18" s="140"/>
      <c r="AQ18" s="87"/>
      <c r="AR18" s="87"/>
      <c r="AS18" s="141"/>
      <c r="AT18" s="127"/>
      <c r="AU18" s="124"/>
      <c r="AV18" s="107"/>
      <c r="AW18" s="107"/>
      <c r="AX18" s="109">
        <f>+BA18+D123</f>
        <v>354.6</v>
      </c>
      <c r="AY18" s="110">
        <v>17.73</v>
      </c>
      <c r="AZ18" s="111">
        <v>20</v>
      </c>
      <c r="BA18" s="110">
        <f t="shared" si="36"/>
        <v>354.6</v>
      </c>
      <c r="BB18" s="111">
        <f>+BA18*C123</f>
        <v>60282.000000000007</v>
      </c>
      <c r="BC18" s="111">
        <f>+E123</f>
        <v>0</v>
      </c>
      <c r="BD18" s="111">
        <f t="shared" si="0"/>
        <v>60282.000000000007</v>
      </c>
      <c r="BE18" s="112">
        <f t="shared" si="1"/>
        <v>3400.0000000000005</v>
      </c>
      <c r="BF18" s="107"/>
      <c r="BG18" s="107"/>
      <c r="BH18" s="107"/>
      <c r="BI18" s="107"/>
      <c r="BJ18" s="107"/>
      <c r="BK18" s="107"/>
    </row>
    <row r="19" spans="1:63" s="36" customFormat="1" ht="18.75" customHeight="1">
      <c r="A19" s="52" t="s">
        <v>37</v>
      </c>
      <c r="B19" s="54"/>
      <c r="C19" s="53"/>
      <c r="D19" s="30"/>
      <c r="E19" s="30">
        <f ca="1">SUM(E10:E123)</f>
        <v>6200</v>
      </c>
      <c r="F19" s="30"/>
      <c r="G19" s="30">
        <f ca="1">SUM(G10:G123)</f>
        <v>67400</v>
      </c>
      <c r="H19" s="30"/>
      <c r="I19" s="30">
        <f ca="1">SUM(I10:I123)</f>
        <v>67400</v>
      </c>
      <c r="J19" s="30"/>
      <c r="K19" s="30">
        <f ca="1">SUM(K10:K123)</f>
        <v>67400</v>
      </c>
      <c r="L19" s="30"/>
      <c r="M19" s="30">
        <f ca="1">SUM(M10:M123)</f>
        <v>67400</v>
      </c>
      <c r="N19" s="30"/>
      <c r="O19" s="30">
        <f ca="1">SUM(O10:O123)</f>
        <v>67400</v>
      </c>
      <c r="P19" s="30"/>
      <c r="Q19" s="30">
        <f ca="1">SUM(Q10:Q123)</f>
        <v>67400</v>
      </c>
      <c r="R19" s="30"/>
      <c r="S19" s="30">
        <f ca="1">SUM(S10:S123)</f>
        <v>67400</v>
      </c>
      <c r="T19" s="30"/>
      <c r="U19" s="30">
        <f ca="1">SUM(U10:U123)</f>
        <v>67400</v>
      </c>
      <c r="V19" s="30"/>
      <c r="W19" s="30">
        <f ca="1">SUM(W10:W123)</f>
        <v>67400</v>
      </c>
      <c r="X19" s="30"/>
      <c r="Y19" s="30">
        <f ca="1">SUM(Y10:Y123)</f>
        <v>67400</v>
      </c>
      <c r="Z19" s="30"/>
      <c r="AA19" s="30">
        <f ca="1">SUM(AA10:AA123)</f>
        <v>67400</v>
      </c>
      <c r="AB19" s="30"/>
      <c r="AC19" s="30">
        <f ca="1">SUM(AC10:AC123)</f>
        <v>67400</v>
      </c>
      <c r="AD19" s="30"/>
      <c r="AE19" s="30">
        <f ca="1">SUM(AE10:AE123)</f>
        <v>67400</v>
      </c>
      <c r="AF19" s="30"/>
      <c r="AG19" s="30">
        <f ca="1">SUM(AG10:AG123)</f>
        <v>67400</v>
      </c>
      <c r="AH19" s="30"/>
      <c r="AI19" s="30">
        <f ca="1">SUM(AI10:AI123)</f>
        <v>67400</v>
      </c>
      <c r="AJ19" s="30"/>
      <c r="AK19" s="30">
        <f ca="1">SUM(AK10:AK123)</f>
        <v>55960</v>
      </c>
      <c r="AL19" s="30"/>
      <c r="AM19" s="30">
        <f ca="1">SUM(AM10:AM123)</f>
        <v>45400</v>
      </c>
      <c r="AN19" s="30"/>
      <c r="AO19" s="122">
        <f ca="1">SUM(AO10:AO123)</f>
        <v>33142</v>
      </c>
      <c r="AP19" s="30"/>
      <c r="AQ19" s="30"/>
      <c r="AR19" s="30"/>
      <c r="AS19" s="30">
        <f>+AS12+AS13+AS14+AS15+AS16</f>
        <v>838908</v>
      </c>
      <c r="AT19" s="128"/>
      <c r="AU19" s="124"/>
      <c r="AV19" s="113"/>
      <c r="AW19" s="107"/>
      <c r="AX19" s="109">
        <f t="shared" ref="AX19" si="67">+AY19+D19</f>
        <v>0</v>
      </c>
      <c r="AY19" s="109"/>
      <c r="AZ19" s="107"/>
      <c r="BA19" s="107"/>
      <c r="BB19" s="115">
        <f>SUM(BB10:BB18)</f>
        <v>1047974.81</v>
      </c>
      <c r="BC19" s="115">
        <f>SUM(BC10:BC18)</f>
        <v>15270.700000000003</v>
      </c>
      <c r="BD19" s="115">
        <f>SUM(BD10:BD18)</f>
        <v>1063245.51</v>
      </c>
      <c r="BE19" s="107"/>
      <c r="BF19" s="107"/>
      <c r="BG19" s="107"/>
      <c r="BH19" s="107"/>
      <c r="BI19" s="107"/>
      <c r="BJ19" s="107"/>
      <c r="BK19" s="107"/>
    </row>
    <row r="20" spans="1:63">
      <c r="A20" s="37"/>
      <c r="B20" s="37"/>
      <c r="C20" s="37"/>
      <c r="D20" s="38"/>
      <c r="E20" s="55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142"/>
      <c r="AQ20" s="88"/>
      <c r="AR20" s="88"/>
      <c r="AS20" s="143"/>
      <c r="AT20" s="124"/>
      <c r="AU20" s="124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</row>
    <row r="21" spans="1:63" ht="20.25" customHeight="1">
      <c r="A21" s="187" t="s">
        <v>38</v>
      </c>
      <c r="B21" s="187"/>
      <c r="C21" s="187"/>
      <c r="D21" s="188" t="s">
        <v>5</v>
      </c>
      <c r="E21" s="188"/>
      <c r="F21" s="169" t="s">
        <v>8</v>
      </c>
      <c r="G21" s="169"/>
      <c r="H21" s="169" t="s">
        <v>9</v>
      </c>
      <c r="I21" s="169"/>
      <c r="J21" s="169" t="s">
        <v>10</v>
      </c>
      <c r="K21" s="169"/>
      <c r="L21" s="169" t="s">
        <v>11</v>
      </c>
      <c r="M21" s="169"/>
      <c r="N21" s="169" t="s">
        <v>12</v>
      </c>
      <c r="O21" s="169"/>
      <c r="P21" s="169" t="s">
        <v>13</v>
      </c>
      <c r="Q21" s="169"/>
      <c r="R21" s="169" t="s">
        <v>14</v>
      </c>
      <c r="S21" s="169"/>
      <c r="T21" s="169" t="s">
        <v>15</v>
      </c>
      <c r="U21" s="169"/>
      <c r="V21" s="169" t="s">
        <v>16</v>
      </c>
      <c r="W21" s="169"/>
      <c r="X21" s="169" t="s">
        <v>17</v>
      </c>
      <c r="Y21" s="169"/>
      <c r="Z21" s="169" t="s">
        <v>18</v>
      </c>
      <c r="AA21" s="169"/>
      <c r="AB21" s="169" t="s">
        <v>19</v>
      </c>
      <c r="AC21" s="169"/>
      <c r="AD21" s="169" t="s">
        <v>20</v>
      </c>
      <c r="AE21" s="169"/>
      <c r="AF21" s="169" t="s">
        <v>21</v>
      </c>
      <c r="AG21" s="169"/>
      <c r="AH21" s="169" t="s">
        <v>22</v>
      </c>
      <c r="AI21" s="169"/>
      <c r="AJ21" s="169" t="s">
        <v>23</v>
      </c>
      <c r="AK21" s="169"/>
      <c r="AL21" s="169" t="s">
        <v>24</v>
      </c>
      <c r="AM21" s="169"/>
      <c r="AN21" s="169" t="s">
        <v>25</v>
      </c>
      <c r="AO21" s="171"/>
      <c r="AP21" s="169" t="s">
        <v>7</v>
      </c>
      <c r="AQ21" s="169"/>
      <c r="AR21" s="169"/>
      <c r="AS21" s="169"/>
      <c r="AT21" s="124" t="s">
        <v>212</v>
      </c>
      <c r="AU21" s="124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</row>
    <row r="22" spans="1:63">
      <c r="A22" s="170" t="s">
        <v>38</v>
      </c>
      <c r="B22" s="25" t="s">
        <v>39</v>
      </c>
      <c r="C22" s="170" t="s">
        <v>40</v>
      </c>
      <c r="D22" s="26" t="s">
        <v>41</v>
      </c>
      <c r="E22" s="25" t="s">
        <v>30</v>
      </c>
      <c r="F22" s="26" t="s">
        <v>41</v>
      </c>
      <c r="G22" s="25" t="s">
        <v>30</v>
      </c>
      <c r="H22" s="26" t="s">
        <v>41</v>
      </c>
      <c r="I22" s="25" t="s">
        <v>30</v>
      </c>
      <c r="J22" s="26" t="s">
        <v>41</v>
      </c>
      <c r="K22" s="25" t="s">
        <v>30</v>
      </c>
      <c r="L22" s="26" t="s">
        <v>41</v>
      </c>
      <c r="M22" s="25" t="s">
        <v>30</v>
      </c>
      <c r="N22" s="26" t="s">
        <v>41</v>
      </c>
      <c r="O22" s="25" t="s">
        <v>30</v>
      </c>
      <c r="P22" s="26" t="s">
        <v>41</v>
      </c>
      <c r="Q22" s="25" t="s">
        <v>30</v>
      </c>
      <c r="R22" s="26" t="s">
        <v>41</v>
      </c>
      <c r="S22" s="25" t="s">
        <v>30</v>
      </c>
      <c r="T22" s="26" t="s">
        <v>41</v>
      </c>
      <c r="U22" s="25" t="s">
        <v>30</v>
      </c>
      <c r="V22" s="26" t="s">
        <v>41</v>
      </c>
      <c r="W22" s="25" t="s">
        <v>30</v>
      </c>
      <c r="X22" s="26" t="s">
        <v>41</v>
      </c>
      <c r="Y22" s="25" t="s">
        <v>30</v>
      </c>
      <c r="Z22" s="26" t="s">
        <v>41</v>
      </c>
      <c r="AA22" s="25" t="s">
        <v>30</v>
      </c>
      <c r="AB22" s="26" t="s">
        <v>41</v>
      </c>
      <c r="AC22" s="25" t="s">
        <v>30</v>
      </c>
      <c r="AD22" s="26" t="s">
        <v>41</v>
      </c>
      <c r="AE22" s="25" t="s">
        <v>30</v>
      </c>
      <c r="AF22" s="26" t="s">
        <v>41</v>
      </c>
      <c r="AG22" s="25" t="s">
        <v>30</v>
      </c>
      <c r="AH22" s="26" t="s">
        <v>41</v>
      </c>
      <c r="AI22" s="25" t="s">
        <v>30</v>
      </c>
      <c r="AJ22" s="26" t="s">
        <v>41</v>
      </c>
      <c r="AK22" s="25" t="s">
        <v>30</v>
      </c>
      <c r="AL22" s="26" t="s">
        <v>41</v>
      </c>
      <c r="AM22" s="25" t="s">
        <v>30</v>
      </c>
      <c r="AN22" s="26" t="s">
        <v>41</v>
      </c>
      <c r="AO22" s="120" t="s">
        <v>30</v>
      </c>
      <c r="AP22" s="82" t="s">
        <v>41</v>
      </c>
      <c r="AQ22" s="82"/>
      <c r="AR22" s="82"/>
      <c r="AS22" s="25" t="s">
        <v>30</v>
      </c>
      <c r="AT22" s="124">
        <v>0</v>
      </c>
      <c r="AU22" s="124" t="s">
        <v>213</v>
      </c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</row>
    <row r="23" spans="1:63">
      <c r="A23" s="170"/>
      <c r="B23" s="25" t="s">
        <v>31</v>
      </c>
      <c r="C23" s="170"/>
      <c r="D23" s="26"/>
      <c r="E23" s="25" t="s">
        <v>31</v>
      </c>
      <c r="F23" s="26"/>
      <c r="G23" s="25" t="s">
        <v>31</v>
      </c>
      <c r="H23" s="26"/>
      <c r="I23" s="25" t="s">
        <v>31</v>
      </c>
      <c r="J23" s="26"/>
      <c r="K23" s="25" t="s">
        <v>31</v>
      </c>
      <c r="L23" s="26"/>
      <c r="M23" s="25" t="s">
        <v>31</v>
      </c>
      <c r="N23" s="26"/>
      <c r="O23" s="25" t="s">
        <v>31</v>
      </c>
      <c r="P23" s="26"/>
      <c r="Q23" s="25" t="s">
        <v>31</v>
      </c>
      <c r="R23" s="26"/>
      <c r="S23" s="25" t="s">
        <v>31</v>
      </c>
      <c r="T23" s="26"/>
      <c r="U23" s="25" t="s">
        <v>31</v>
      </c>
      <c r="V23" s="26"/>
      <c r="W23" s="25" t="s">
        <v>31</v>
      </c>
      <c r="X23" s="26"/>
      <c r="Y23" s="25" t="s">
        <v>31</v>
      </c>
      <c r="Z23" s="26"/>
      <c r="AA23" s="25" t="s">
        <v>31</v>
      </c>
      <c r="AB23" s="26"/>
      <c r="AC23" s="25" t="s">
        <v>31</v>
      </c>
      <c r="AD23" s="26"/>
      <c r="AE23" s="25" t="s">
        <v>31</v>
      </c>
      <c r="AF23" s="26"/>
      <c r="AG23" s="25" t="s">
        <v>31</v>
      </c>
      <c r="AH23" s="26"/>
      <c r="AI23" s="25" t="s">
        <v>31</v>
      </c>
      <c r="AJ23" s="26"/>
      <c r="AK23" s="25" t="s">
        <v>31</v>
      </c>
      <c r="AL23" s="26"/>
      <c r="AM23" s="25" t="s">
        <v>31</v>
      </c>
      <c r="AN23" s="26"/>
      <c r="AO23" s="120" t="s">
        <v>31</v>
      </c>
      <c r="AP23" s="82"/>
      <c r="AQ23" s="82"/>
      <c r="AR23" s="82"/>
      <c r="AS23" s="25" t="s">
        <v>31</v>
      </c>
      <c r="AT23" s="124">
        <v>0</v>
      </c>
      <c r="AU23" s="124" t="s">
        <v>213</v>
      </c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</row>
    <row r="24" spans="1:63" ht="14.4">
      <c r="A24" s="90" t="s">
        <v>49</v>
      </c>
      <c r="B24" s="90">
        <v>200</v>
      </c>
      <c r="C24" s="91" t="s">
        <v>50</v>
      </c>
      <c r="D24" s="92">
        <v>0</v>
      </c>
      <c r="E24" s="92">
        <f>+D24*$B24</f>
        <v>0</v>
      </c>
      <c r="F24" s="92">
        <v>1</v>
      </c>
      <c r="G24" s="92">
        <f>+F24*$B24</f>
        <v>200</v>
      </c>
      <c r="H24" s="92">
        <v>0</v>
      </c>
      <c r="I24" s="92">
        <f>+H24*$B24</f>
        <v>0</v>
      </c>
      <c r="J24" s="92">
        <v>1</v>
      </c>
      <c r="K24" s="92">
        <f>+J24*$B24</f>
        <v>200</v>
      </c>
      <c r="L24" s="92">
        <v>0</v>
      </c>
      <c r="M24" s="92">
        <f>+L24*$B24</f>
        <v>0</v>
      </c>
      <c r="N24" s="92">
        <v>1</v>
      </c>
      <c r="O24" s="92">
        <f>+N24*$B24</f>
        <v>200</v>
      </c>
      <c r="P24" s="92">
        <v>0</v>
      </c>
      <c r="Q24" s="92">
        <f>+P24*$B24</f>
        <v>0</v>
      </c>
      <c r="R24" s="92">
        <v>1</v>
      </c>
      <c r="S24" s="92">
        <f>+R24*$B24</f>
        <v>200</v>
      </c>
      <c r="T24" s="92">
        <v>0</v>
      </c>
      <c r="U24" s="92">
        <f>+T24*$B24</f>
        <v>0</v>
      </c>
      <c r="V24" s="92">
        <v>1</v>
      </c>
      <c r="W24" s="92">
        <f>+V24*$B24</f>
        <v>200</v>
      </c>
      <c r="X24" s="92">
        <v>0</v>
      </c>
      <c r="Y24" s="92">
        <f>+X24*$B24</f>
        <v>0</v>
      </c>
      <c r="Z24" s="92">
        <v>1</v>
      </c>
      <c r="AA24" s="92">
        <f>+Z24*$B24</f>
        <v>200</v>
      </c>
      <c r="AB24" s="92">
        <v>0</v>
      </c>
      <c r="AC24" s="92">
        <f>+AB24*$B24</f>
        <v>0</v>
      </c>
      <c r="AD24" s="92">
        <v>1</v>
      </c>
      <c r="AE24" s="92">
        <f>+AD24*$B24</f>
        <v>200</v>
      </c>
      <c r="AF24" s="92">
        <v>0</v>
      </c>
      <c r="AG24" s="92">
        <f>+AF24*$B24</f>
        <v>0</v>
      </c>
      <c r="AH24" s="92">
        <v>1</v>
      </c>
      <c r="AI24" s="92">
        <f>+AH24*$B24</f>
        <v>200</v>
      </c>
      <c r="AJ24" s="92">
        <v>0</v>
      </c>
      <c r="AK24" s="92">
        <f>+AJ24*$B24</f>
        <v>0</v>
      </c>
      <c r="AL24" s="92">
        <v>1</v>
      </c>
      <c r="AM24" s="92">
        <f>+AL24*$B24</f>
        <v>200</v>
      </c>
      <c r="AN24" s="92">
        <v>0</v>
      </c>
      <c r="AO24" s="132">
        <f>+AN24*$B24</f>
        <v>0</v>
      </c>
      <c r="AP24" s="90">
        <f>+F24+H24+J24+L24+N24+P24+R24+T24+V24+X24+Z24+AB24+D24+AD24+AF24+AH24+AJ24+AL24+AN24</f>
        <v>9</v>
      </c>
      <c r="AQ24" s="90"/>
      <c r="AR24" s="90"/>
      <c r="AS24" s="93">
        <f>E24+G24+I24+K24+M24+O24+Q24+S24+U24+W24+Y24+AA24+AC24+AE24+AG24+AI24+AK24+AM24+AO24</f>
        <v>1800</v>
      </c>
      <c r="AT24" s="116">
        <v>2.02</v>
      </c>
      <c r="AU24" s="116" t="s">
        <v>154</v>
      </c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</row>
    <row r="25" spans="1:63" ht="14.4" outlineLevel="2">
      <c r="A25" s="90" t="s">
        <v>51</v>
      </c>
      <c r="B25" s="90">
        <v>35</v>
      </c>
      <c r="C25" s="91" t="s">
        <v>52</v>
      </c>
      <c r="D25" s="92">
        <v>0</v>
      </c>
      <c r="E25" s="92">
        <f>+D25*$B25</f>
        <v>0</v>
      </c>
      <c r="F25" s="92">
        <v>20</v>
      </c>
      <c r="G25" s="92">
        <f>+(F25*$B25)*5</f>
        <v>3500</v>
      </c>
      <c r="H25" s="92">
        <v>20</v>
      </c>
      <c r="I25" s="92">
        <f>(B25*H25)*5</f>
        <v>3500</v>
      </c>
      <c r="J25" s="92">
        <v>20</v>
      </c>
      <c r="K25" s="92">
        <f>+(J25*$B25)*5</f>
        <v>3500</v>
      </c>
      <c r="L25" s="92">
        <v>20</v>
      </c>
      <c r="M25" s="92">
        <f>+(L25*$B25)*5</f>
        <v>3500</v>
      </c>
      <c r="N25" s="92">
        <v>20</v>
      </c>
      <c r="O25" s="92">
        <f>+(N25*$B25)*5</f>
        <v>3500</v>
      </c>
      <c r="P25" s="92">
        <v>20</v>
      </c>
      <c r="Q25" s="92">
        <f>+(P25*$B25)*5</f>
        <v>3500</v>
      </c>
      <c r="R25" s="92">
        <v>20</v>
      </c>
      <c r="S25" s="92">
        <f>+(R25*$B25)*5</f>
        <v>3500</v>
      </c>
      <c r="T25" s="92">
        <v>20</v>
      </c>
      <c r="U25" s="92">
        <f>+(T25*$B25)*5</f>
        <v>3500</v>
      </c>
      <c r="V25" s="92">
        <v>20</v>
      </c>
      <c r="W25" s="92">
        <f>+(V25*$B25)*5</f>
        <v>3500</v>
      </c>
      <c r="X25" s="92">
        <v>20</v>
      </c>
      <c r="Y25" s="92">
        <f>+(X25*$B25)*5</f>
        <v>3500</v>
      </c>
      <c r="Z25" s="92">
        <v>20</v>
      </c>
      <c r="AA25" s="92">
        <f>+(Z25*$B25)*5</f>
        <v>3500</v>
      </c>
      <c r="AB25" s="92">
        <v>20</v>
      </c>
      <c r="AC25" s="92">
        <f>+(AB25*$B25)*5</f>
        <v>3500</v>
      </c>
      <c r="AD25" s="92">
        <v>20</v>
      </c>
      <c r="AE25" s="92">
        <f>+(AD25*$B25)*5</f>
        <v>3500</v>
      </c>
      <c r="AF25" s="92">
        <v>20</v>
      </c>
      <c r="AG25" s="92">
        <f>+(AF25*$B25)*5</f>
        <v>3500</v>
      </c>
      <c r="AH25" s="92">
        <v>20</v>
      </c>
      <c r="AI25" s="92">
        <f>+(AH25*$B25)*5</f>
        <v>3500</v>
      </c>
      <c r="AJ25" s="92">
        <v>20</v>
      </c>
      <c r="AK25" s="92">
        <f>+(AJ25*$B25)*5</f>
        <v>3500</v>
      </c>
      <c r="AL25" s="92">
        <v>20</v>
      </c>
      <c r="AM25" s="92">
        <f>+(AL25*$B25)*5</f>
        <v>3500</v>
      </c>
      <c r="AN25" s="92">
        <v>20</v>
      </c>
      <c r="AO25" s="132">
        <f>+(AN25*$B25)*5</f>
        <v>3500</v>
      </c>
      <c r="AP25" s="90">
        <f>+F25+H25+J25+L25+N25+P25+R25+T25+V25+X25+Z25+AB25+D25+AD25+AF25+AH25+AJ25+AL25+AN25</f>
        <v>360</v>
      </c>
      <c r="AQ25" s="90"/>
      <c r="AR25" s="90"/>
      <c r="AS25" s="93">
        <f>E25+G25+I25+K25+M25+O25+Q25+S25+U25+W25+Y25+AA25+AC25+AE25+AG25+AI25+AK25+AM25+AO25</f>
        <v>63000</v>
      </c>
      <c r="AT25" s="116">
        <v>2.02</v>
      </c>
      <c r="AU25" s="116" t="s">
        <v>154</v>
      </c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</row>
    <row r="26" spans="1:63" ht="14.4" outlineLevel="2">
      <c r="A26" s="90" t="s">
        <v>53</v>
      </c>
      <c r="B26" s="90">
        <v>2500</v>
      </c>
      <c r="C26" s="91" t="s">
        <v>54</v>
      </c>
      <c r="D26" s="92">
        <v>0</v>
      </c>
      <c r="E26" s="92">
        <f>+D26*$B26</f>
        <v>0</v>
      </c>
      <c r="F26" s="92">
        <v>1</v>
      </c>
      <c r="G26" s="92">
        <f>+(F26*$B26)</f>
        <v>2500</v>
      </c>
      <c r="H26" s="92">
        <v>1</v>
      </c>
      <c r="I26" s="92">
        <f>(B26*H26)</f>
        <v>2500</v>
      </c>
      <c r="J26" s="92">
        <v>1</v>
      </c>
      <c r="K26" s="92">
        <f>+(J26*$B26)</f>
        <v>2500</v>
      </c>
      <c r="L26" s="92">
        <v>1</v>
      </c>
      <c r="M26" s="92">
        <f>+(L26*$B26)</f>
        <v>2500</v>
      </c>
      <c r="N26" s="92">
        <v>1</v>
      </c>
      <c r="O26" s="92">
        <f>+(N26*$B26)</f>
        <v>2500</v>
      </c>
      <c r="P26" s="92">
        <v>1</v>
      </c>
      <c r="Q26" s="92">
        <f>+(P26*$B26)</f>
        <v>2500</v>
      </c>
      <c r="R26" s="92">
        <v>1</v>
      </c>
      <c r="S26" s="92">
        <f>+(R26*$B26)</f>
        <v>2500</v>
      </c>
      <c r="T26" s="92">
        <v>1</v>
      </c>
      <c r="U26" s="92">
        <f>+(T26*$B26)</f>
        <v>2500</v>
      </c>
      <c r="V26" s="92">
        <v>1</v>
      </c>
      <c r="W26" s="92">
        <f>+(V26*$B26)</f>
        <v>2500</v>
      </c>
      <c r="X26" s="92">
        <v>1</v>
      </c>
      <c r="Y26" s="92">
        <f>+(X26*$B26)</f>
        <v>2500</v>
      </c>
      <c r="Z26" s="92">
        <v>1</v>
      </c>
      <c r="AA26" s="92">
        <f>+(Z26*$B26)</f>
        <v>2500</v>
      </c>
      <c r="AB26" s="92">
        <v>1</v>
      </c>
      <c r="AC26" s="92">
        <f>+(AB26*$B26)</f>
        <v>2500</v>
      </c>
      <c r="AD26" s="92">
        <v>1</v>
      </c>
      <c r="AE26" s="92">
        <f>+(AD26*$B26)</f>
        <v>2500</v>
      </c>
      <c r="AF26" s="92">
        <v>1</v>
      </c>
      <c r="AG26" s="92">
        <f>+(AF26*$B26)</f>
        <v>2500</v>
      </c>
      <c r="AH26" s="92">
        <v>1</v>
      </c>
      <c r="AI26" s="92">
        <f>+(AH26*$B26)</f>
        <v>2500</v>
      </c>
      <c r="AJ26" s="92">
        <v>1</v>
      </c>
      <c r="AK26" s="92">
        <f>+(AJ26*$B26)</f>
        <v>2500</v>
      </c>
      <c r="AL26" s="92">
        <v>1</v>
      </c>
      <c r="AM26" s="92">
        <f>+(AL26*$B26)</f>
        <v>2500</v>
      </c>
      <c r="AN26" s="92">
        <v>1</v>
      </c>
      <c r="AO26" s="132">
        <f>+(AN26*$B26)</f>
        <v>2500</v>
      </c>
      <c r="AP26" s="90">
        <f>+F26+H26+J26+L26+N26+P26+R26+T26+V26+X26+Z26+AB26+D26+AD26+AF26+AH26+AJ26+AL26+AN26</f>
        <v>18</v>
      </c>
      <c r="AQ26" s="90"/>
      <c r="AR26" s="90"/>
      <c r="AS26" s="93">
        <f>E26+G26+I26+K26+M26+O26+Q26+S26+U26+W26+Y26+AA26+AC26+AE26+AG26+AI26+AK26+AM26+AO26</f>
        <v>45000</v>
      </c>
      <c r="AT26" s="116">
        <v>2.02</v>
      </c>
      <c r="AU26" s="116" t="s">
        <v>154</v>
      </c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</row>
    <row r="27" spans="1:63" ht="14.4" outlineLevel="2">
      <c r="A27" s="90" t="s">
        <v>60</v>
      </c>
      <c r="B27" s="90">
        <v>300</v>
      </c>
      <c r="C27" s="91" t="s">
        <v>61</v>
      </c>
      <c r="D27" s="92">
        <v>6</v>
      </c>
      <c r="E27" s="92">
        <f>+D27*$B27</f>
        <v>1800</v>
      </c>
      <c r="F27" s="92">
        <v>0</v>
      </c>
      <c r="G27" s="92">
        <f>(+F27*$B27)</f>
        <v>0</v>
      </c>
      <c r="H27" s="92">
        <v>0</v>
      </c>
      <c r="I27" s="92">
        <f>+H27*$B27</f>
        <v>0</v>
      </c>
      <c r="J27" s="92">
        <v>0</v>
      </c>
      <c r="K27" s="92">
        <f>+J27*$B27</f>
        <v>0</v>
      </c>
      <c r="L27" s="92">
        <v>1</v>
      </c>
      <c r="M27" s="92">
        <f>+L27*$B27</f>
        <v>300</v>
      </c>
      <c r="N27" s="92">
        <v>0</v>
      </c>
      <c r="O27" s="92">
        <f>+N27*$B27</f>
        <v>0</v>
      </c>
      <c r="P27" s="92">
        <v>0</v>
      </c>
      <c r="Q27" s="92">
        <f>+P27*$B27</f>
        <v>0</v>
      </c>
      <c r="R27" s="92">
        <v>0</v>
      </c>
      <c r="S27" s="92">
        <f>+R27*$B27</f>
        <v>0</v>
      </c>
      <c r="T27" s="92">
        <v>0</v>
      </c>
      <c r="U27" s="92">
        <f>+T27*$B27</f>
        <v>0</v>
      </c>
      <c r="V27" s="92">
        <v>0</v>
      </c>
      <c r="W27" s="92">
        <f>+V27*$B27</f>
        <v>0</v>
      </c>
      <c r="X27" s="92">
        <v>0</v>
      </c>
      <c r="Y27" s="92">
        <f>+X27*$B27</f>
        <v>0</v>
      </c>
      <c r="Z27" s="92">
        <v>0</v>
      </c>
      <c r="AA27" s="92">
        <f>+Z27*$B27</f>
        <v>0</v>
      </c>
      <c r="AB27" s="92">
        <v>0</v>
      </c>
      <c r="AC27" s="92">
        <f>+AB27*$B27</f>
        <v>0</v>
      </c>
      <c r="AD27" s="92">
        <v>0</v>
      </c>
      <c r="AE27" s="92">
        <f>+AD27*$B27</f>
        <v>0</v>
      </c>
      <c r="AF27" s="92">
        <v>0</v>
      </c>
      <c r="AG27" s="92">
        <f>+AF27*$B27</f>
        <v>0</v>
      </c>
      <c r="AH27" s="92">
        <v>0</v>
      </c>
      <c r="AI27" s="92">
        <f>+AH27*$B27</f>
        <v>0</v>
      </c>
      <c r="AJ27" s="92">
        <v>0</v>
      </c>
      <c r="AK27" s="92">
        <f>+AJ27*$B27</f>
        <v>0</v>
      </c>
      <c r="AL27" s="92">
        <v>0</v>
      </c>
      <c r="AM27" s="92">
        <f>+AL27*$B27</f>
        <v>0</v>
      </c>
      <c r="AN27" s="92">
        <v>0</v>
      </c>
      <c r="AO27" s="132">
        <f>+AN27*$B27</f>
        <v>0</v>
      </c>
      <c r="AP27" s="90">
        <f>+F27+H27+J27+L27+N27+P27+R27+T27+V27+X27+Z27+AB27+D27+AD27+AF27+AH27+AJ27+AL27+AN27</f>
        <v>7</v>
      </c>
      <c r="AQ27" s="90"/>
      <c r="AR27" s="90"/>
      <c r="AS27" s="93">
        <f>E27+G27+I27+K27+M27+O27+Q27+S27+U27+W27+Y27+AA27+AC27+AE27+AG27+AI27+AK27+AM27+AO27</f>
        <v>2100</v>
      </c>
      <c r="AT27" s="116">
        <v>2.02</v>
      </c>
      <c r="AU27" s="116" t="s">
        <v>154</v>
      </c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</row>
    <row r="28" spans="1:63" ht="14.4" outlineLevel="2">
      <c r="A28" s="90" t="s">
        <v>62</v>
      </c>
      <c r="B28" s="90">
        <v>150</v>
      </c>
      <c r="C28" s="91" t="s">
        <v>63</v>
      </c>
      <c r="D28" s="92">
        <v>0</v>
      </c>
      <c r="E28" s="92">
        <f>+D28*$B28</f>
        <v>0</v>
      </c>
      <c r="F28" s="92">
        <v>5</v>
      </c>
      <c r="G28" s="92">
        <f>(+F28*$B28)</f>
        <v>750</v>
      </c>
      <c r="H28" s="92">
        <v>5</v>
      </c>
      <c r="I28" s="92">
        <f>+H28*$B28</f>
        <v>750</v>
      </c>
      <c r="J28" s="92">
        <v>5</v>
      </c>
      <c r="K28" s="92">
        <f>+J28*$B28</f>
        <v>750</v>
      </c>
      <c r="L28" s="92">
        <v>5</v>
      </c>
      <c r="M28" s="92">
        <f>+L28*$B28</f>
        <v>750</v>
      </c>
      <c r="N28" s="92">
        <v>5</v>
      </c>
      <c r="O28" s="92">
        <f>+N28*$B28</f>
        <v>750</v>
      </c>
      <c r="P28" s="92">
        <v>5</v>
      </c>
      <c r="Q28" s="92">
        <f>+P28*$B28</f>
        <v>750</v>
      </c>
      <c r="R28" s="92">
        <v>5</v>
      </c>
      <c r="S28" s="92">
        <f>+R28*$B28</f>
        <v>750</v>
      </c>
      <c r="T28" s="92">
        <v>5</v>
      </c>
      <c r="U28" s="92">
        <f>+T28*$B28</f>
        <v>750</v>
      </c>
      <c r="V28" s="92">
        <v>5</v>
      </c>
      <c r="W28" s="92">
        <f>+V28*$B28</f>
        <v>750</v>
      </c>
      <c r="X28" s="92">
        <v>5</v>
      </c>
      <c r="Y28" s="92">
        <f>+X28*$B28</f>
        <v>750</v>
      </c>
      <c r="Z28" s="92">
        <v>5</v>
      </c>
      <c r="AA28" s="92">
        <f>+Z28*$B28</f>
        <v>750</v>
      </c>
      <c r="AB28" s="92">
        <v>5</v>
      </c>
      <c r="AC28" s="92">
        <f>+AB28*$B28</f>
        <v>750</v>
      </c>
      <c r="AD28" s="92">
        <v>5</v>
      </c>
      <c r="AE28" s="92">
        <f>+AD28*$B28</f>
        <v>750</v>
      </c>
      <c r="AF28" s="92">
        <v>5</v>
      </c>
      <c r="AG28" s="92">
        <f>+AF28*$B28</f>
        <v>750</v>
      </c>
      <c r="AH28" s="92">
        <v>5</v>
      </c>
      <c r="AI28" s="92">
        <f>+AH28*$B28</f>
        <v>750</v>
      </c>
      <c r="AJ28" s="92">
        <v>5</v>
      </c>
      <c r="AK28" s="92">
        <f>+AJ28*$B28</f>
        <v>750</v>
      </c>
      <c r="AL28" s="92">
        <v>5</v>
      </c>
      <c r="AM28" s="92">
        <f>+AL28*$B28</f>
        <v>750</v>
      </c>
      <c r="AN28" s="92">
        <v>5</v>
      </c>
      <c r="AO28" s="132">
        <f>+AN28*$B28</f>
        <v>750</v>
      </c>
      <c r="AP28" s="90">
        <f>+F28+H28+J28+L28+N28+P28+R28+T28+V28+X28+Z28+AB28+D28+AD28+AF28+AH28+AJ28+AL28+AN28</f>
        <v>90</v>
      </c>
      <c r="AQ28" s="90"/>
      <c r="AR28" s="90"/>
      <c r="AS28" s="93">
        <f>E28+G28+I28+K28+M28+O28+Q28+S28+U28+W28+Y28+AA28+AC28+AE28+AG28+AI28+AK28+AM28+AO28</f>
        <v>13500</v>
      </c>
      <c r="AT28" s="116">
        <v>2.02</v>
      </c>
      <c r="AU28" s="116" t="s">
        <v>154</v>
      </c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</row>
    <row r="29" spans="1:63" ht="14.4" outlineLevel="1">
      <c r="A29" s="90"/>
      <c r="B29" s="90"/>
      <c r="C29" s="91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132"/>
      <c r="AP29" s="90"/>
      <c r="AQ29" s="90"/>
      <c r="AR29" s="90"/>
      <c r="AS29" s="94">
        <f>SUM(AS24:AS28)</f>
        <v>125400</v>
      </c>
      <c r="AT29" s="117" t="s">
        <v>215</v>
      </c>
      <c r="AU29" s="116"/>
      <c r="AV29" s="107"/>
      <c r="AW29" s="107">
        <f>SUBTOTAL(9,AW25:AW28)</f>
        <v>0</v>
      </c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</row>
    <row r="30" spans="1:63" s="41" customFormat="1" ht="14.4" outlineLevel="2">
      <c r="A30" s="90" t="s">
        <v>66</v>
      </c>
      <c r="B30" s="90">
        <v>2000</v>
      </c>
      <c r="C30" s="91" t="s">
        <v>54</v>
      </c>
      <c r="D30" s="92">
        <v>0</v>
      </c>
      <c r="E30" s="92">
        <f t="shared" ref="E30:E65" si="68">+D30*$B30</f>
        <v>0</v>
      </c>
      <c r="F30" s="92">
        <v>1</v>
      </c>
      <c r="G30" s="92">
        <f t="shared" ref="G30:G65" si="69">+F30*$B30</f>
        <v>2000</v>
      </c>
      <c r="H30" s="92">
        <v>1</v>
      </c>
      <c r="I30" s="92">
        <f t="shared" ref="I30:I65" si="70">+H30*$B30</f>
        <v>2000</v>
      </c>
      <c r="J30" s="92">
        <v>1</v>
      </c>
      <c r="K30" s="92">
        <f t="shared" ref="K30:K65" si="71">+J30*$B30</f>
        <v>2000</v>
      </c>
      <c r="L30" s="92">
        <v>1</v>
      </c>
      <c r="M30" s="92">
        <f t="shared" ref="M30:M65" si="72">+L30*$B30</f>
        <v>2000</v>
      </c>
      <c r="N30" s="92">
        <v>1</v>
      </c>
      <c r="O30" s="92">
        <f t="shared" ref="O30:O65" si="73">+N30*$B30</f>
        <v>2000</v>
      </c>
      <c r="P30" s="92">
        <v>1</v>
      </c>
      <c r="Q30" s="92">
        <f t="shared" ref="Q30:Q65" si="74">+P30*$B30</f>
        <v>2000</v>
      </c>
      <c r="R30" s="92">
        <v>1</v>
      </c>
      <c r="S30" s="92">
        <f t="shared" ref="S30:S65" si="75">+R30*$B30</f>
        <v>2000</v>
      </c>
      <c r="T30" s="92">
        <v>1</v>
      </c>
      <c r="U30" s="92">
        <f t="shared" ref="U30:U65" si="76">+T30*$B30</f>
        <v>2000</v>
      </c>
      <c r="V30" s="92">
        <v>1</v>
      </c>
      <c r="W30" s="92">
        <f t="shared" ref="W30:W65" si="77">+V30*$B30</f>
        <v>2000</v>
      </c>
      <c r="X30" s="92">
        <v>1</v>
      </c>
      <c r="Y30" s="92">
        <f t="shared" ref="Y30:Y65" si="78">+X30*$B30</f>
        <v>2000</v>
      </c>
      <c r="Z30" s="92">
        <v>1</v>
      </c>
      <c r="AA30" s="92">
        <f t="shared" ref="AA30:AA65" si="79">+Z30*$B30</f>
        <v>2000</v>
      </c>
      <c r="AB30" s="92">
        <v>1</v>
      </c>
      <c r="AC30" s="92">
        <f t="shared" ref="AC30:AC65" si="80">+AB30*$B30</f>
        <v>2000</v>
      </c>
      <c r="AD30" s="92">
        <v>1</v>
      </c>
      <c r="AE30" s="92">
        <f t="shared" ref="AE30:AE65" si="81">+AD30*$B30</f>
        <v>2000</v>
      </c>
      <c r="AF30" s="92">
        <v>1</v>
      </c>
      <c r="AG30" s="92">
        <f t="shared" ref="AG30:AG65" si="82">+AF30*$B30</f>
        <v>2000</v>
      </c>
      <c r="AH30" s="92">
        <v>1</v>
      </c>
      <c r="AI30" s="92">
        <f t="shared" ref="AI30:AI65" si="83">+AH30*$B30</f>
        <v>2000</v>
      </c>
      <c r="AJ30" s="92">
        <v>1</v>
      </c>
      <c r="AK30" s="92">
        <f t="shared" ref="AK30:AK65" si="84">+AJ30*$B30</f>
        <v>2000</v>
      </c>
      <c r="AL30" s="92">
        <v>1</v>
      </c>
      <c r="AM30" s="92">
        <f t="shared" ref="AM30:AM65" si="85">+AL30*$B30</f>
        <v>2000</v>
      </c>
      <c r="AN30" s="92">
        <v>1</v>
      </c>
      <c r="AO30" s="132">
        <f t="shared" ref="AO30:AO65" si="86">+AN30*$B30</f>
        <v>2000</v>
      </c>
      <c r="AP30" s="90">
        <f t="shared" ref="AP30:AP65" si="87">+F30+H30+J30+L30+N30+P30+R30+T30+V30+X30+Z30+AB30+D30+AD30+AF30+AH30+AJ30+AL30+AN30</f>
        <v>18</v>
      </c>
      <c r="AQ30" s="90"/>
      <c r="AR30" s="90"/>
      <c r="AS30" s="93">
        <f t="shared" ref="AS30:AS65" si="88">E30+G30+I30+K30+M30+O30+Q30+S30+U30+W30+Y30+AA30+AC30+AE30+AG30+AI30+AK30+AM30+AO30</f>
        <v>36000</v>
      </c>
      <c r="AT30" s="116">
        <v>2.0299999999999998</v>
      </c>
      <c r="AU30" s="116" t="s">
        <v>155</v>
      </c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</row>
    <row r="31" spans="1:63" s="41" customFormat="1" ht="14.4" outlineLevel="2">
      <c r="A31" s="90" t="s">
        <v>67</v>
      </c>
      <c r="B31" s="90">
        <v>150</v>
      </c>
      <c r="C31" s="91" t="s">
        <v>54</v>
      </c>
      <c r="D31" s="92">
        <v>0</v>
      </c>
      <c r="E31" s="92">
        <f t="shared" si="68"/>
        <v>0</v>
      </c>
      <c r="F31" s="92">
        <v>1</v>
      </c>
      <c r="G31" s="92">
        <f t="shared" si="69"/>
        <v>150</v>
      </c>
      <c r="H31" s="92">
        <v>1</v>
      </c>
      <c r="I31" s="92">
        <f t="shared" si="70"/>
        <v>150</v>
      </c>
      <c r="J31" s="92">
        <v>1</v>
      </c>
      <c r="K31" s="92">
        <f t="shared" si="71"/>
        <v>150</v>
      </c>
      <c r="L31" s="92">
        <v>1</v>
      </c>
      <c r="M31" s="92">
        <f t="shared" si="72"/>
        <v>150</v>
      </c>
      <c r="N31" s="92">
        <v>1</v>
      </c>
      <c r="O31" s="92">
        <f t="shared" si="73"/>
        <v>150</v>
      </c>
      <c r="P31" s="92">
        <v>1</v>
      </c>
      <c r="Q31" s="92">
        <f t="shared" si="74"/>
        <v>150</v>
      </c>
      <c r="R31" s="92">
        <v>1</v>
      </c>
      <c r="S31" s="92">
        <f t="shared" si="75"/>
        <v>150</v>
      </c>
      <c r="T31" s="92">
        <v>1</v>
      </c>
      <c r="U31" s="92">
        <f t="shared" si="76"/>
        <v>150</v>
      </c>
      <c r="V31" s="92">
        <v>1</v>
      </c>
      <c r="W31" s="92">
        <f t="shared" si="77"/>
        <v>150</v>
      </c>
      <c r="X31" s="92">
        <v>1</v>
      </c>
      <c r="Y31" s="92">
        <f t="shared" si="78"/>
        <v>150</v>
      </c>
      <c r="Z31" s="92">
        <v>1</v>
      </c>
      <c r="AA31" s="92">
        <f t="shared" si="79"/>
        <v>150</v>
      </c>
      <c r="AB31" s="92">
        <v>1</v>
      </c>
      <c r="AC31" s="92">
        <f t="shared" si="80"/>
        <v>150</v>
      </c>
      <c r="AD31" s="92">
        <v>1</v>
      </c>
      <c r="AE31" s="92">
        <f t="shared" si="81"/>
        <v>150</v>
      </c>
      <c r="AF31" s="92">
        <v>1</v>
      </c>
      <c r="AG31" s="92">
        <f t="shared" si="82"/>
        <v>150</v>
      </c>
      <c r="AH31" s="92">
        <v>1</v>
      </c>
      <c r="AI31" s="92">
        <f t="shared" si="83"/>
        <v>150</v>
      </c>
      <c r="AJ31" s="92">
        <v>1</v>
      </c>
      <c r="AK31" s="92">
        <f t="shared" si="84"/>
        <v>150</v>
      </c>
      <c r="AL31" s="92">
        <v>1</v>
      </c>
      <c r="AM31" s="92">
        <f t="shared" si="85"/>
        <v>150</v>
      </c>
      <c r="AN31" s="92">
        <v>1</v>
      </c>
      <c r="AO31" s="132">
        <f t="shared" si="86"/>
        <v>150</v>
      </c>
      <c r="AP31" s="90">
        <f t="shared" si="87"/>
        <v>18</v>
      </c>
      <c r="AQ31" s="90"/>
      <c r="AR31" s="90"/>
      <c r="AS31" s="93">
        <f t="shared" si="88"/>
        <v>2700</v>
      </c>
      <c r="AT31" s="116">
        <v>2.0299999999999998</v>
      </c>
      <c r="AU31" s="116" t="s">
        <v>155</v>
      </c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</row>
    <row r="32" spans="1:63" s="41" customFormat="1" ht="14.4" outlineLevel="2">
      <c r="A32" s="90" t="s">
        <v>68</v>
      </c>
      <c r="B32" s="90">
        <v>800</v>
      </c>
      <c r="C32" s="91" t="s">
        <v>54</v>
      </c>
      <c r="D32" s="92">
        <v>0</v>
      </c>
      <c r="E32" s="92">
        <f t="shared" si="68"/>
        <v>0</v>
      </c>
      <c r="F32" s="92">
        <v>1</v>
      </c>
      <c r="G32" s="92">
        <f t="shared" si="69"/>
        <v>800</v>
      </c>
      <c r="H32" s="92">
        <v>1</v>
      </c>
      <c r="I32" s="92">
        <f t="shared" si="70"/>
        <v>800</v>
      </c>
      <c r="J32" s="92">
        <v>1</v>
      </c>
      <c r="K32" s="92">
        <f t="shared" si="71"/>
        <v>800</v>
      </c>
      <c r="L32" s="92">
        <v>1</v>
      </c>
      <c r="M32" s="92">
        <f t="shared" si="72"/>
        <v>800</v>
      </c>
      <c r="N32" s="92">
        <v>1</v>
      </c>
      <c r="O32" s="92">
        <f t="shared" si="73"/>
        <v>800</v>
      </c>
      <c r="P32" s="92">
        <v>1</v>
      </c>
      <c r="Q32" s="92">
        <f t="shared" si="74"/>
        <v>800</v>
      </c>
      <c r="R32" s="92">
        <v>1</v>
      </c>
      <c r="S32" s="92">
        <f t="shared" si="75"/>
        <v>800</v>
      </c>
      <c r="T32" s="92">
        <v>1</v>
      </c>
      <c r="U32" s="92">
        <f t="shared" si="76"/>
        <v>800</v>
      </c>
      <c r="V32" s="92">
        <v>1</v>
      </c>
      <c r="W32" s="92">
        <f t="shared" si="77"/>
        <v>800</v>
      </c>
      <c r="X32" s="92">
        <v>1</v>
      </c>
      <c r="Y32" s="92">
        <f t="shared" si="78"/>
        <v>800</v>
      </c>
      <c r="Z32" s="92">
        <v>1</v>
      </c>
      <c r="AA32" s="92">
        <f t="shared" si="79"/>
        <v>800</v>
      </c>
      <c r="AB32" s="92">
        <v>1</v>
      </c>
      <c r="AC32" s="92">
        <f t="shared" si="80"/>
        <v>800</v>
      </c>
      <c r="AD32" s="92">
        <v>1</v>
      </c>
      <c r="AE32" s="92">
        <f t="shared" si="81"/>
        <v>800</v>
      </c>
      <c r="AF32" s="92">
        <v>1</v>
      </c>
      <c r="AG32" s="92">
        <f t="shared" si="82"/>
        <v>800</v>
      </c>
      <c r="AH32" s="92">
        <v>1</v>
      </c>
      <c r="AI32" s="92">
        <f t="shared" si="83"/>
        <v>800</v>
      </c>
      <c r="AJ32" s="92">
        <v>1</v>
      </c>
      <c r="AK32" s="92">
        <f t="shared" si="84"/>
        <v>800</v>
      </c>
      <c r="AL32" s="92">
        <v>1</v>
      </c>
      <c r="AM32" s="92">
        <f t="shared" si="85"/>
        <v>800</v>
      </c>
      <c r="AN32" s="92">
        <v>1</v>
      </c>
      <c r="AO32" s="132">
        <f t="shared" si="86"/>
        <v>800</v>
      </c>
      <c r="AP32" s="90">
        <f t="shared" si="87"/>
        <v>18</v>
      </c>
      <c r="AQ32" s="90"/>
      <c r="AR32" s="90"/>
      <c r="AS32" s="93">
        <f t="shared" si="88"/>
        <v>14400</v>
      </c>
      <c r="AT32" s="116">
        <v>2.0299999999999998</v>
      </c>
      <c r="AU32" s="116" t="s">
        <v>155</v>
      </c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</row>
    <row r="33" spans="1:63" ht="14.4" outlineLevel="2">
      <c r="A33" s="90" t="s">
        <v>69</v>
      </c>
      <c r="B33" s="90">
        <v>59</v>
      </c>
      <c r="C33" s="91" t="s">
        <v>54</v>
      </c>
      <c r="D33" s="92">
        <v>0</v>
      </c>
      <c r="E33" s="92">
        <f t="shared" si="68"/>
        <v>0</v>
      </c>
      <c r="F33" s="92">
        <v>1</v>
      </c>
      <c r="G33" s="92">
        <f t="shared" si="69"/>
        <v>59</v>
      </c>
      <c r="H33" s="92">
        <v>1</v>
      </c>
      <c r="I33" s="92">
        <f t="shared" si="70"/>
        <v>59</v>
      </c>
      <c r="J33" s="92">
        <v>1</v>
      </c>
      <c r="K33" s="92">
        <f t="shared" si="71"/>
        <v>59</v>
      </c>
      <c r="L33" s="92">
        <v>1</v>
      </c>
      <c r="M33" s="92">
        <f t="shared" si="72"/>
        <v>59</v>
      </c>
      <c r="N33" s="92">
        <v>1</v>
      </c>
      <c r="O33" s="92">
        <f t="shared" si="73"/>
        <v>59</v>
      </c>
      <c r="P33" s="92">
        <v>1</v>
      </c>
      <c r="Q33" s="92">
        <f t="shared" si="74"/>
        <v>59</v>
      </c>
      <c r="R33" s="92">
        <v>1</v>
      </c>
      <c r="S33" s="92">
        <f t="shared" si="75"/>
        <v>59</v>
      </c>
      <c r="T33" s="92">
        <v>1</v>
      </c>
      <c r="U33" s="92">
        <f t="shared" si="76"/>
        <v>59</v>
      </c>
      <c r="V33" s="92">
        <v>1</v>
      </c>
      <c r="W33" s="92">
        <f t="shared" si="77"/>
        <v>59</v>
      </c>
      <c r="X33" s="92">
        <v>1</v>
      </c>
      <c r="Y33" s="92">
        <f t="shared" si="78"/>
        <v>59</v>
      </c>
      <c r="Z33" s="92">
        <v>1</v>
      </c>
      <c r="AA33" s="92">
        <f t="shared" si="79"/>
        <v>59</v>
      </c>
      <c r="AB33" s="92">
        <v>1</v>
      </c>
      <c r="AC33" s="92">
        <f t="shared" si="80"/>
        <v>59</v>
      </c>
      <c r="AD33" s="92">
        <v>1</v>
      </c>
      <c r="AE33" s="92">
        <f t="shared" si="81"/>
        <v>59</v>
      </c>
      <c r="AF33" s="92">
        <v>1</v>
      </c>
      <c r="AG33" s="92">
        <f t="shared" si="82"/>
        <v>59</v>
      </c>
      <c r="AH33" s="92">
        <v>1</v>
      </c>
      <c r="AI33" s="92">
        <f t="shared" si="83"/>
        <v>59</v>
      </c>
      <c r="AJ33" s="92">
        <v>1</v>
      </c>
      <c r="AK33" s="92">
        <f t="shared" si="84"/>
        <v>59</v>
      </c>
      <c r="AL33" s="92">
        <v>1</v>
      </c>
      <c r="AM33" s="92">
        <f t="shared" si="85"/>
        <v>59</v>
      </c>
      <c r="AN33" s="92">
        <v>1</v>
      </c>
      <c r="AO33" s="132">
        <f t="shared" si="86"/>
        <v>59</v>
      </c>
      <c r="AP33" s="90">
        <f t="shared" si="87"/>
        <v>18</v>
      </c>
      <c r="AQ33" s="90"/>
      <c r="AR33" s="90"/>
      <c r="AS33" s="93">
        <f t="shared" si="88"/>
        <v>1062</v>
      </c>
      <c r="AT33" s="116">
        <v>2.0299999999999998</v>
      </c>
      <c r="AU33" s="116" t="s">
        <v>155</v>
      </c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</row>
    <row r="34" spans="1:63" ht="14.4" outlineLevel="2">
      <c r="A34" s="90" t="s">
        <v>70</v>
      </c>
      <c r="B34" s="90">
        <v>250</v>
      </c>
      <c r="C34" s="91" t="s">
        <v>71</v>
      </c>
      <c r="D34" s="92">
        <v>1</v>
      </c>
      <c r="E34" s="92">
        <f t="shared" si="68"/>
        <v>250</v>
      </c>
      <c r="F34" s="92">
        <v>0</v>
      </c>
      <c r="G34" s="92">
        <f t="shared" si="69"/>
        <v>0</v>
      </c>
      <c r="H34" s="92">
        <v>0</v>
      </c>
      <c r="I34" s="92">
        <f t="shared" si="70"/>
        <v>0</v>
      </c>
      <c r="J34" s="92">
        <v>0</v>
      </c>
      <c r="K34" s="92">
        <f t="shared" si="71"/>
        <v>0</v>
      </c>
      <c r="L34" s="92">
        <v>0</v>
      </c>
      <c r="M34" s="92">
        <f t="shared" si="72"/>
        <v>0</v>
      </c>
      <c r="N34" s="92">
        <v>0</v>
      </c>
      <c r="O34" s="92">
        <f t="shared" si="73"/>
        <v>0</v>
      </c>
      <c r="P34" s="92">
        <v>0</v>
      </c>
      <c r="Q34" s="92">
        <f t="shared" si="74"/>
        <v>0</v>
      </c>
      <c r="R34" s="92">
        <v>0</v>
      </c>
      <c r="S34" s="92">
        <f t="shared" si="75"/>
        <v>0</v>
      </c>
      <c r="T34" s="92">
        <v>0</v>
      </c>
      <c r="U34" s="92">
        <f t="shared" si="76"/>
        <v>0</v>
      </c>
      <c r="V34" s="92">
        <v>0</v>
      </c>
      <c r="W34" s="92">
        <f t="shared" si="77"/>
        <v>0</v>
      </c>
      <c r="X34" s="92">
        <v>0</v>
      </c>
      <c r="Y34" s="92">
        <f t="shared" si="78"/>
        <v>0</v>
      </c>
      <c r="Z34" s="92">
        <v>0</v>
      </c>
      <c r="AA34" s="92">
        <f t="shared" si="79"/>
        <v>0</v>
      </c>
      <c r="AB34" s="92">
        <v>0</v>
      </c>
      <c r="AC34" s="92">
        <f t="shared" si="80"/>
        <v>0</v>
      </c>
      <c r="AD34" s="92">
        <v>0</v>
      </c>
      <c r="AE34" s="92">
        <f t="shared" si="81"/>
        <v>0</v>
      </c>
      <c r="AF34" s="92">
        <v>0</v>
      </c>
      <c r="AG34" s="92">
        <f t="shared" si="82"/>
        <v>0</v>
      </c>
      <c r="AH34" s="92">
        <v>0</v>
      </c>
      <c r="AI34" s="92">
        <f t="shared" si="83"/>
        <v>0</v>
      </c>
      <c r="AJ34" s="92">
        <v>0</v>
      </c>
      <c r="AK34" s="92">
        <f t="shared" si="84"/>
        <v>0</v>
      </c>
      <c r="AL34" s="92">
        <v>0</v>
      </c>
      <c r="AM34" s="92">
        <f t="shared" si="85"/>
        <v>0</v>
      </c>
      <c r="AN34" s="92">
        <v>0</v>
      </c>
      <c r="AO34" s="132">
        <f t="shared" si="86"/>
        <v>0</v>
      </c>
      <c r="AP34" s="90">
        <f t="shared" si="87"/>
        <v>1</v>
      </c>
      <c r="AQ34" s="90"/>
      <c r="AR34" s="90"/>
      <c r="AS34" s="93">
        <f t="shared" si="88"/>
        <v>250</v>
      </c>
      <c r="AT34" s="116">
        <v>2.0299999999999998</v>
      </c>
      <c r="AU34" s="116" t="s">
        <v>155</v>
      </c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</row>
    <row r="35" spans="1:63" s="41" customFormat="1" ht="14.4" outlineLevel="2">
      <c r="A35" s="90" t="s">
        <v>72</v>
      </c>
      <c r="B35" s="90">
        <v>29</v>
      </c>
      <c r="C35" s="91" t="s">
        <v>54</v>
      </c>
      <c r="D35" s="92">
        <v>0</v>
      </c>
      <c r="E35" s="92">
        <f t="shared" si="68"/>
        <v>0</v>
      </c>
      <c r="F35" s="92">
        <v>1</v>
      </c>
      <c r="G35" s="92">
        <f t="shared" si="69"/>
        <v>29</v>
      </c>
      <c r="H35" s="92">
        <v>1</v>
      </c>
      <c r="I35" s="92">
        <f t="shared" si="70"/>
        <v>29</v>
      </c>
      <c r="J35" s="92">
        <v>1</v>
      </c>
      <c r="K35" s="92">
        <f t="shared" si="71"/>
        <v>29</v>
      </c>
      <c r="L35" s="92">
        <v>1</v>
      </c>
      <c r="M35" s="92">
        <f t="shared" si="72"/>
        <v>29</v>
      </c>
      <c r="N35" s="92">
        <v>1</v>
      </c>
      <c r="O35" s="92">
        <f t="shared" si="73"/>
        <v>29</v>
      </c>
      <c r="P35" s="92">
        <v>1</v>
      </c>
      <c r="Q35" s="92">
        <f t="shared" si="74"/>
        <v>29</v>
      </c>
      <c r="R35" s="92">
        <v>1</v>
      </c>
      <c r="S35" s="92">
        <f t="shared" si="75"/>
        <v>29</v>
      </c>
      <c r="T35" s="92">
        <v>1</v>
      </c>
      <c r="U35" s="92">
        <f t="shared" si="76"/>
        <v>29</v>
      </c>
      <c r="V35" s="92">
        <v>1</v>
      </c>
      <c r="W35" s="92">
        <f t="shared" si="77"/>
        <v>29</v>
      </c>
      <c r="X35" s="92">
        <v>1</v>
      </c>
      <c r="Y35" s="92">
        <f t="shared" si="78"/>
        <v>29</v>
      </c>
      <c r="Z35" s="92">
        <v>1</v>
      </c>
      <c r="AA35" s="92">
        <f t="shared" si="79"/>
        <v>29</v>
      </c>
      <c r="AB35" s="92">
        <v>1</v>
      </c>
      <c r="AC35" s="92">
        <f t="shared" si="80"/>
        <v>29</v>
      </c>
      <c r="AD35" s="92">
        <v>1</v>
      </c>
      <c r="AE35" s="92">
        <f t="shared" si="81"/>
        <v>29</v>
      </c>
      <c r="AF35" s="92">
        <v>1</v>
      </c>
      <c r="AG35" s="92">
        <f t="shared" si="82"/>
        <v>29</v>
      </c>
      <c r="AH35" s="92">
        <v>1</v>
      </c>
      <c r="AI35" s="92">
        <f t="shared" si="83"/>
        <v>29</v>
      </c>
      <c r="AJ35" s="92">
        <v>1</v>
      </c>
      <c r="AK35" s="92">
        <f t="shared" si="84"/>
        <v>29</v>
      </c>
      <c r="AL35" s="92">
        <v>1</v>
      </c>
      <c r="AM35" s="92">
        <f t="shared" si="85"/>
        <v>29</v>
      </c>
      <c r="AN35" s="92">
        <v>1</v>
      </c>
      <c r="AO35" s="132">
        <f t="shared" si="86"/>
        <v>29</v>
      </c>
      <c r="AP35" s="90">
        <f t="shared" si="87"/>
        <v>18</v>
      </c>
      <c r="AQ35" s="90"/>
      <c r="AR35" s="90"/>
      <c r="AS35" s="93">
        <f t="shared" si="88"/>
        <v>522</v>
      </c>
      <c r="AT35" s="116">
        <v>2.0299999999999998</v>
      </c>
      <c r="AU35" s="116" t="s">
        <v>155</v>
      </c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</row>
    <row r="36" spans="1:63" s="41" customFormat="1" ht="14.4" outlineLevel="2">
      <c r="A36" s="90" t="s">
        <v>80</v>
      </c>
      <c r="B36" s="90">
        <v>1000</v>
      </c>
      <c r="C36" s="91" t="s">
        <v>71</v>
      </c>
      <c r="D36" s="92">
        <v>1</v>
      </c>
      <c r="E36" s="92">
        <f t="shared" si="68"/>
        <v>1000</v>
      </c>
      <c r="F36" s="92">
        <v>0</v>
      </c>
      <c r="G36" s="92">
        <f t="shared" si="69"/>
        <v>0</v>
      </c>
      <c r="H36" s="92">
        <v>0</v>
      </c>
      <c r="I36" s="92">
        <f t="shared" si="70"/>
        <v>0</v>
      </c>
      <c r="J36" s="92">
        <v>0</v>
      </c>
      <c r="K36" s="92">
        <f t="shared" si="71"/>
        <v>0</v>
      </c>
      <c r="L36" s="92">
        <v>0</v>
      </c>
      <c r="M36" s="92">
        <f t="shared" si="72"/>
        <v>0</v>
      </c>
      <c r="N36" s="92">
        <v>0</v>
      </c>
      <c r="O36" s="92">
        <f t="shared" si="73"/>
        <v>0</v>
      </c>
      <c r="P36" s="92">
        <v>0</v>
      </c>
      <c r="Q36" s="92">
        <f t="shared" si="74"/>
        <v>0</v>
      </c>
      <c r="R36" s="92">
        <v>0</v>
      </c>
      <c r="S36" s="92">
        <f t="shared" si="75"/>
        <v>0</v>
      </c>
      <c r="T36" s="92">
        <v>0</v>
      </c>
      <c r="U36" s="92">
        <f t="shared" si="76"/>
        <v>0</v>
      </c>
      <c r="V36" s="92">
        <v>0</v>
      </c>
      <c r="W36" s="92">
        <f t="shared" si="77"/>
        <v>0</v>
      </c>
      <c r="X36" s="92">
        <v>0</v>
      </c>
      <c r="Y36" s="92">
        <f t="shared" si="78"/>
        <v>0</v>
      </c>
      <c r="Z36" s="92">
        <v>0</v>
      </c>
      <c r="AA36" s="92">
        <f t="shared" si="79"/>
        <v>0</v>
      </c>
      <c r="AB36" s="92">
        <v>0</v>
      </c>
      <c r="AC36" s="92">
        <f t="shared" si="80"/>
        <v>0</v>
      </c>
      <c r="AD36" s="92">
        <v>0</v>
      </c>
      <c r="AE36" s="92">
        <f t="shared" si="81"/>
        <v>0</v>
      </c>
      <c r="AF36" s="92">
        <v>0</v>
      </c>
      <c r="AG36" s="92">
        <f t="shared" si="82"/>
        <v>0</v>
      </c>
      <c r="AH36" s="92">
        <v>0</v>
      </c>
      <c r="AI36" s="92">
        <f t="shared" si="83"/>
        <v>0</v>
      </c>
      <c r="AJ36" s="92">
        <v>0</v>
      </c>
      <c r="AK36" s="92">
        <f t="shared" si="84"/>
        <v>0</v>
      </c>
      <c r="AL36" s="92">
        <v>0</v>
      </c>
      <c r="AM36" s="92">
        <f t="shared" si="85"/>
        <v>0</v>
      </c>
      <c r="AN36" s="92">
        <v>0</v>
      </c>
      <c r="AO36" s="132">
        <f t="shared" si="86"/>
        <v>0</v>
      </c>
      <c r="AP36" s="90">
        <f t="shared" si="87"/>
        <v>1</v>
      </c>
      <c r="AQ36" s="90"/>
      <c r="AR36" s="90"/>
      <c r="AS36" s="93">
        <f t="shared" si="88"/>
        <v>1000</v>
      </c>
      <c r="AT36" s="116">
        <v>2.0299999999999998</v>
      </c>
      <c r="AU36" s="116" t="s">
        <v>155</v>
      </c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</row>
    <row r="37" spans="1:63" ht="14.4" outlineLevel="2">
      <c r="A37" s="90" t="s">
        <v>81</v>
      </c>
      <c r="B37" s="90">
        <v>500</v>
      </c>
      <c r="C37" s="91" t="s">
        <v>71</v>
      </c>
      <c r="D37" s="92">
        <v>1</v>
      </c>
      <c r="E37" s="92">
        <f t="shared" si="68"/>
        <v>500</v>
      </c>
      <c r="F37" s="92">
        <v>0</v>
      </c>
      <c r="G37" s="92">
        <f t="shared" si="69"/>
        <v>0</v>
      </c>
      <c r="H37" s="92">
        <v>0</v>
      </c>
      <c r="I37" s="92">
        <f t="shared" si="70"/>
        <v>0</v>
      </c>
      <c r="J37" s="92">
        <v>0</v>
      </c>
      <c r="K37" s="92">
        <f t="shared" si="71"/>
        <v>0</v>
      </c>
      <c r="L37" s="92">
        <v>0</v>
      </c>
      <c r="M37" s="92">
        <f t="shared" si="72"/>
        <v>0</v>
      </c>
      <c r="N37" s="92">
        <v>0</v>
      </c>
      <c r="O37" s="92">
        <f t="shared" si="73"/>
        <v>0</v>
      </c>
      <c r="P37" s="92">
        <v>0</v>
      </c>
      <c r="Q37" s="92">
        <f t="shared" si="74"/>
        <v>0</v>
      </c>
      <c r="R37" s="92">
        <v>0</v>
      </c>
      <c r="S37" s="92">
        <f t="shared" si="75"/>
        <v>0</v>
      </c>
      <c r="T37" s="92">
        <v>0</v>
      </c>
      <c r="U37" s="92">
        <f t="shared" si="76"/>
        <v>0</v>
      </c>
      <c r="V37" s="92">
        <v>0</v>
      </c>
      <c r="W37" s="92">
        <f t="shared" si="77"/>
        <v>0</v>
      </c>
      <c r="X37" s="92">
        <v>0</v>
      </c>
      <c r="Y37" s="92">
        <f t="shared" si="78"/>
        <v>0</v>
      </c>
      <c r="Z37" s="92">
        <v>0</v>
      </c>
      <c r="AA37" s="92">
        <f t="shared" si="79"/>
        <v>0</v>
      </c>
      <c r="AB37" s="92">
        <v>0</v>
      </c>
      <c r="AC37" s="92">
        <f t="shared" si="80"/>
        <v>0</v>
      </c>
      <c r="AD37" s="92">
        <v>0</v>
      </c>
      <c r="AE37" s="92">
        <f t="shared" si="81"/>
        <v>0</v>
      </c>
      <c r="AF37" s="92">
        <v>0</v>
      </c>
      <c r="AG37" s="92">
        <f t="shared" si="82"/>
        <v>0</v>
      </c>
      <c r="AH37" s="92">
        <v>0</v>
      </c>
      <c r="AI37" s="92">
        <f t="shared" si="83"/>
        <v>0</v>
      </c>
      <c r="AJ37" s="92">
        <v>0</v>
      </c>
      <c r="AK37" s="92">
        <f t="shared" si="84"/>
        <v>0</v>
      </c>
      <c r="AL37" s="92">
        <v>0</v>
      </c>
      <c r="AM37" s="92">
        <f t="shared" si="85"/>
        <v>0</v>
      </c>
      <c r="AN37" s="92">
        <v>0</v>
      </c>
      <c r="AO37" s="132">
        <f t="shared" si="86"/>
        <v>0</v>
      </c>
      <c r="AP37" s="90">
        <f t="shared" si="87"/>
        <v>1</v>
      </c>
      <c r="AQ37" s="90"/>
      <c r="AR37" s="90"/>
      <c r="AS37" s="93">
        <f t="shared" si="88"/>
        <v>500</v>
      </c>
      <c r="AT37" s="116">
        <v>2.0299999999999998</v>
      </c>
      <c r="AU37" s="116" t="s">
        <v>155</v>
      </c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</row>
    <row r="38" spans="1:63" ht="14.4" outlineLevel="2">
      <c r="A38" s="90" t="s">
        <v>82</v>
      </c>
      <c r="B38" s="90">
        <v>2000</v>
      </c>
      <c r="C38" s="91" t="s">
        <v>71</v>
      </c>
      <c r="D38" s="92">
        <v>1</v>
      </c>
      <c r="E38" s="92">
        <f t="shared" si="68"/>
        <v>2000</v>
      </c>
      <c r="F38" s="92">
        <v>0</v>
      </c>
      <c r="G38" s="92">
        <f t="shared" si="69"/>
        <v>0</v>
      </c>
      <c r="H38" s="92">
        <v>0</v>
      </c>
      <c r="I38" s="92">
        <f t="shared" si="70"/>
        <v>0</v>
      </c>
      <c r="J38" s="92">
        <v>0</v>
      </c>
      <c r="K38" s="92">
        <f t="shared" si="71"/>
        <v>0</v>
      </c>
      <c r="L38" s="92">
        <v>0</v>
      </c>
      <c r="M38" s="92">
        <f t="shared" si="72"/>
        <v>0</v>
      </c>
      <c r="N38" s="92">
        <v>0</v>
      </c>
      <c r="O38" s="92">
        <f t="shared" si="73"/>
        <v>0</v>
      </c>
      <c r="P38" s="92">
        <v>0</v>
      </c>
      <c r="Q38" s="92">
        <f t="shared" si="74"/>
        <v>0</v>
      </c>
      <c r="R38" s="92">
        <v>0</v>
      </c>
      <c r="S38" s="92">
        <f t="shared" si="75"/>
        <v>0</v>
      </c>
      <c r="T38" s="92">
        <v>0</v>
      </c>
      <c r="U38" s="92">
        <f t="shared" si="76"/>
        <v>0</v>
      </c>
      <c r="V38" s="92">
        <v>0</v>
      </c>
      <c r="W38" s="92">
        <f t="shared" si="77"/>
        <v>0</v>
      </c>
      <c r="X38" s="92">
        <v>0</v>
      </c>
      <c r="Y38" s="92">
        <f t="shared" si="78"/>
        <v>0</v>
      </c>
      <c r="Z38" s="92">
        <v>0</v>
      </c>
      <c r="AA38" s="92">
        <f t="shared" si="79"/>
        <v>0</v>
      </c>
      <c r="AB38" s="92">
        <v>0</v>
      </c>
      <c r="AC38" s="92">
        <f t="shared" si="80"/>
        <v>0</v>
      </c>
      <c r="AD38" s="92">
        <v>0</v>
      </c>
      <c r="AE38" s="92">
        <f t="shared" si="81"/>
        <v>0</v>
      </c>
      <c r="AF38" s="92">
        <v>0</v>
      </c>
      <c r="AG38" s="92">
        <f t="shared" si="82"/>
        <v>0</v>
      </c>
      <c r="AH38" s="92">
        <v>0</v>
      </c>
      <c r="AI38" s="92">
        <f t="shared" si="83"/>
        <v>0</v>
      </c>
      <c r="AJ38" s="92">
        <v>0</v>
      </c>
      <c r="AK38" s="92">
        <f t="shared" si="84"/>
        <v>0</v>
      </c>
      <c r="AL38" s="92">
        <v>0</v>
      </c>
      <c r="AM38" s="92">
        <f t="shared" si="85"/>
        <v>0</v>
      </c>
      <c r="AN38" s="92">
        <v>0</v>
      </c>
      <c r="AO38" s="132">
        <f t="shared" si="86"/>
        <v>0</v>
      </c>
      <c r="AP38" s="90">
        <f t="shared" si="87"/>
        <v>1</v>
      </c>
      <c r="AQ38" s="90"/>
      <c r="AR38" s="90"/>
      <c r="AS38" s="93">
        <f t="shared" si="88"/>
        <v>2000</v>
      </c>
      <c r="AT38" s="116">
        <v>2.0299999999999998</v>
      </c>
      <c r="AU38" s="116" t="s">
        <v>155</v>
      </c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</row>
    <row r="39" spans="1:63" ht="14.4" outlineLevel="2">
      <c r="A39" s="90" t="s">
        <v>83</v>
      </c>
      <c r="B39" s="90">
        <v>400</v>
      </c>
      <c r="C39" s="91" t="s">
        <v>71</v>
      </c>
      <c r="D39" s="92">
        <v>1</v>
      </c>
      <c r="E39" s="92">
        <f t="shared" si="68"/>
        <v>400</v>
      </c>
      <c r="F39" s="92">
        <v>0</v>
      </c>
      <c r="G39" s="92">
        <f t="shared" si="69"/>
        <v>0</v>
      </c>
      <c r="H39" s="92">
        <v>0</v>
      </c>
      <c r="I39" s="92">
        <f t="shared" si="70"/>
        <v>0</v>
      </c>
      <c r="J39" s="92">
        <v>0</v>
      </c>
      <c r="K39" s="92">
        <f t="shared" si="71"/>
        <v>0</v>
      </c>
      <c r="L39" s="92">
        <v>0</v>
      </c>
      <c r="M39" s="92">
        <f t="shared" si="72"/>
        <v>0</v>
      </c>
      <c r="N39" s="92">
        <v>0</v>
      </c>
      <c r="O39" s="92">
        <f t="shared" si="73"/>
        <v>0</v>
      </c>
      <c r="P39" s="92">
        <v>0</v>
      </c>
      <c r="Q39" s="92">
        <f t="shared" si="74"/>
        <v>0</v>
      </c>
      <c r="R39" s="92">
        <v>0</v>
      </c>
      <c r="S39" s="92">
        <f t="shared" si="75"/>
        <v>0</v>
      </c>
      <c r="T39" s="92">
        <v>0</v>
      </c>
      <c r="U39" s="92">
        <f t="shared" si="76"/>
        <v>0</v>
      </c>
      <c r="V39" s="92">
        <v>0</v>
      </c>
      <c r="W39" s="92">
        <f t="shared" si="77"/>
        <v>0</v>
      </c>
      <c r="X39" s="92">
        <v>0</v>
      </c>
      <c r="Y39" s="92">
        <f t="shared" si="78"/>
        <v>0</v>
      </c>
      <c r="Z39" s="92">
        <v>0</v>
      </c>
      <c r="AA39" s="92">
        <f t="shared" si="79"/>
        <v>0</v>
      </c>
      <c r="AB39" s="92">
        <v>0</v>
      </c>
      <c r="AC39" s="92">
        <f t="shared" si="80"/>
        <v>0</v>
      </c>
      <c r="AD39" s="92">
        <v>0</v>
      </c>
      <c r="AE39" s="92">
        <f t="shared" si="81"/>
        <v>0</v>
      </c>
      <c r="AF39" s="92">
        <v>0</v>
      </c>
      <c r="AG39" s="92">
        <f t="shared" si="82"/>
        <v>0</v>
      </c>
      <c r="AH39" s="92">
        <v>0</v>
      </c>
      <c r="AI39" s="92">
        <f t="shared" si="83"/>
        <v>0</v>
      </c>
      <c r="AJ39" s="92">
        <v>0</v>
      </c>
      <c r="AK39" s="92">
        <f t="shared" si="84"/>
        <v>0</v>
      </c>
      <c r="AL39" s="92">
        <v>0</v>
      </c>
      <c r="AM39" s="92">
        <f t="shared" si="85"/>
        <v>0</v>
      </c>
      <c r="AN39" s="92">
        <v>0</v>
      </c>
      <c r="AO39" s="132">
        <f t="shared" si="86"/>
        <v>0</v>
      </c>
      <c r="AP39" s="90">
        <f t="shared" si="87"/>
        <v>1</v>
      </c>
      <c r="AQ39" s="90"/>
      <c r="AR39" s="90"/>
      <c r="AS39" s="93">
        <f t="shared" si="88"/>
        <v>400</v>
      </c>
      <c r="AT39" s="116">
        <v>2.0299999999999998</v>
      </c>
      <c r="AU39" s="116" t="s">
        <v>155</v>
      </c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</row>
    <row r="40" spans="1:63" ht="14.4" outlineLevel="2">
      <c r="A40" s="90" t="s">
        <v>84</v>
      </c>
      <c r="B40" s="90">
        <v>200</v>
      </c>
      <c r="C40" s="91" t="s">
        <v>54</v>
      </c>
      <c r="D40" s="92">
        <v>0</v>
      </c>
      <c r="E40" s="92">
        <f t="shared" si="68"/>
        <v>0</v>
      </c>
      <c r="F40" s="92">
        <v>1</v>
      </c>
      <c r="G40" s="92">
        <f t="shared" si="69"/>
        <v>200</v>
      </c>
      <c r="H40" s="92">
        <v>1</v>
      </c>
      <c r="I40" s="92">
        <f t="shared" si="70"/>
        <v>200</v>
      </c>
      <c r="J40" s="92">
        <v>1</v>
      </c>
      <c r="K40" s="92">
        <f t="shared" si="71"/>
        <v>200</v>
      </c>
      <c r="L40" s="92">
        <v>1</v>
      </c>
      <c r="M40" s="92">
        <f t="shared" si="72"/>
        <v>200</v>
      </c>
      <c r="N40" s="92">
        <v>1</v>
      </c>
      <c r="O40" s="92">
        <f t="shared" si="73"/>
        <v>200</v>
      </c>
      <c r="P40" s="92">
        <v>1</v>
      </c>
      <c r="Q40" s="92">
        <f t="shared" si="74"/>
        <v>200</v>
      </c>
      <c r="R40" s="92">
        <v>1</v>
      </c>
      <c r="S40" s="92">
        <f t="shared" si="75"/>
        <v>200</v>
      </c>
      <c r="T40" s="92">
        <v>1</v>
      </c>
      <c r="U40" s="92">
        <f t="shared" si="76"/>
        <v>200</v>
      </c>
      <c r="V40" s="92">
        <v>1</v>
      </c>
      <c r="W40" s="92">
        <f t="shared" si="77"/>
        <v>200</v>
      </c>
      <c r="X40" s="92">
        <v>1</v>
      </c>
      <c r="Y40" s="92">
        <f t="shared" si="78"/>
        <v>200</v>
      </c>
      <c r="Z40" s="92">
        <v>1</v>
      </c>
      <c r="AA40" s="92">
        <f t="shared" si="79"/>
        <v>200</v>
      </c>
      <c r="AB40" s="92">
        <v>1</v>
      </c>
      <c r="AC40" s="92">
        <f t="shared" si="80"/>
        <v>200</v>
      </c>
      <c r="AD40" s="92">
        <v>1</v>
      </c>
      <c r="AE40" s="92">
        <f t="shared" si="81"/>
        <v>200</v>
      </c>
      <c r="AF40" s="92">
        <v>1</v>
      </c>
      <c r="AG40" s="92">
        <f t="shared" si="82"/>
        <v>200</v>
      </c>
      <c r="AH40" s="92">
        <v>1</v>
      </c>
      <c r="AI40" s="92">
        <f t="shared" si="83"/>
        <v>200</v>
      </c>
      <c r="AJ40" s="92">
        <v>1</v>
      </c>
      <c r="AK40" s="92">
        <f t="shared" si="84"/>
        <v>200</v>
      </c>
      <c r="AL40" s="92">
        <v>1</v>
      </c>
      <c r="AM40" s="92">
        <f t="shared" si="85"/>
        <v>200</v>
      </c>
      <c r="AN40" s="92">
        <v>1</v>
      </c>
      <c r="AO40" s="132">
        <f t="shared" si="86"/>
        <v>200</v>
      </c>
      <c r="AP40" s="90">
        <f t="shared" si="87"/>
        <v>18</v>
      </c>
      <c r="AQ40" s="90"/>
      <c r="AR40" s="90"/>
      <c r="AS40" s="93">
        <f t="shared" si="88"/>
        <v>3600</v>
      </c>
      <c r="AT40" s="116">
        <v>2.0299999999999998</v>
      </c>
      <c r="AU40" s="116" t="s">
        <v>155</v>
      </c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</row>
    <row r="41" spans="1:63" ht="14.4" outlineLevel="2">
      <c r="A41" s="90" t="s">
        <v>85</v>
      </c>
      <c r="B41" s="90">
        <v>200</v>
      </c>
      <c r="C41" s="91" t="s">
        <v>71</v>
      </c>
      <c r="D41" s="92">
        <v>1</v>
      </c>
      <c r="E41" s="92">
        <f t="shared" si="68"/>
        <v>200</v>
      </c>
      <c r="F41" s="92">
        <v>0</v>
      </c>
      <c r="G41" s="92">
        <f t="shared" si="69"/>
        <v>0</v>
      </c>
      <c r="H41" s="92">
        <v>0</v>
      </c>
      <c r="I41" s="92">
        <f t="shared" si="70"/>
        <v>0</v>
      </c>
      <c r="J41" s="92">
        <v>0</v>
      </c>
      <c r="K41" s="92">
        <f t="shared" si="71"/>
        <v>0</v>
      </c>
      <c r="L41" s="92">
        <v>0</v>
      </c>
      <c r="M41" s="92">
        <f t="shared" si="72"/>
        <v>0</v>
      </c>
      <c r="N41" s="92">
        <v>0</v>
      </c>
      <c r="O41" s="92">
        <f t="shared" si="73"/>
        <v>0</v>
      </c>
      <c r="P41" s="92">
        <v>0</v>
      </c>
      <c r="Q41" s="92">
        <f t="shared" si="74"/>
        <v>0</v>
      </c>
      <c r="R41" s="92">
        <v>0</v>
      </c>
      <c r="S41" s="92">
        <f t="shared" si="75"/>
        <v>0</v>
      </c>
      <c r="T41" s="92">
        <v>0</v>
      </c>
      <c r="U41" s="92">
        <f t="shared" si="76"/>
        <v>0</v>
      </c>
      <c r="V41" s="92">
        <v>0</v>
      </c>
      <c r="W41" s="92">
        <f t="shared" si="77"/>
        <v>0</v>
      </c>
      <c r="X41" s="92">
        <v>0</v>
      </c>
      <c r="Y41" s="92">
        <f t="shared" si="78"/>
        <v>0</v>
      </c>
      <c r="Z41" s="92">
        <v>0</v>
      </c>
      <c r="AA41" s="92">
        <f t="shared" si="79"/>
        <v>0</v>
      </c>
      <c r="AB41" s="92">
        <v>0</v>
      </c>
      <c r="AC41" s="92">
        <f t="shared" si="80"/>
        <v>0</v>
      </c>
      <c r="AD41" s="92">
        <v>0</v>
      </c>
      <c r="AE41" s="92">
        <f t="shared" si="81"/>
        <v>0</v>
      </c>
      <c r="AF41" s="92">
        <v>0</v>
      </c>
      <c r="AG41" s="92">
        <f t="shared" si="82"/>
        <v>0</v>
      </c>
      <c r="AH41" s="92">
        <v>0</v>
      </c>
      <c r="AI41" s="92">
        <f t="shared" si="83"/>
        <v>0</v>
      </c>
      <c r="AJ41" s="92">
        <v>0</v>
      </c>
      <c r="AK41" s="92">
        <f t="shared" si="84"/>
        <v>0</v>
      </c>
      <c r="AL41" s="92">
        <v>0</v>
      </c>
      <c r="AM41" s="92">
        <f t="shared" si="85"/>
        <v>0</v>
      </c>
      <c r="AN41" s="92">
        <v>0</v>
      </c>
      <c r="AO41" s="132">
        <f t="shared" si="86"/>
        <v>0</v>
      </c>
      <c r="AP41" s="90">
        <f t="shared" si="87"/>
        <v>1</v>
      </c>
      <c r="AQ41" s="90"/>
      <c r="AR41" s="90"/>
      <c r="AS41" s="93">
        <f t="shared" si="88"/>
        <v>200</v>
      </c>
      <c r="AT41" s="116">
        <v>2.0299999999999998</v>
      </c>
      <c r="AU41" s="116" t="s">
        <v>155</v>
      </c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</row>
    <row r="42" spans="1:63" ht="14.4" outlineLevel="2">
      <c r="A42" s="90" t="s">
        <v>86</v>
      </c>
      <c r="B42" s="90">
        <v>140</v>
      </c>
      <c r="C42" s="91" t="s">
        <v>71</v>
      </c>
      <c r="D42" s="92">
        <v>2</v>
      </c>
      <c r="E42" s="92">
        <f t="shared" si="68"/>
        <v>280</v>
      </c>
      <c r="F42" s="92">
        <v>0</v>
      </c>
      <c r="G42" s="92">
        <f t="shared" si="69"/>
        <v>0</v>
      </c>
      <c r="H42" s="92">
        <v>0</v>
      </c>
      <c r="I42" s="92">
        <f t="shared" si="70"/>
        <v>0</v>
      </c>
      <c r="J42" s="92">
        <v>0</v>
      </c>
      <c r="K42" s="92">
        <f t="shared" si="71"/>
        <v>0</v>
      </c>
      <c r="L42" s="92">
        <v>0</v>
      </c>
      <c r="M42" s="92">
        <f t="shared" si="72"/>
        <v>0</v>
      </c>
      <c r="N42" s="92">
        <v>0</v>
      </c>
      <c r="O42" s="92">
        <f t="shared" si="73"/>
        <v>0</v>
      </c>
      <c r="P42" s="92">
        <v>0</v>
      </c>
      <c r="Q42" s="92">
        <f t="shared" si="74"/>
        <v>0</v>
      </c>
      <c r="R42" s="92">
        <v>0</v>
      </c>
      <c r="S42" s="92">
        <f t="shared" si="75"/>
        <v>0</v>
      </c>
      <c r="T42" s="92">
        <v>0</v>
      </c>
      <c r="U42" s="92">
        <f t="shared" si="76"/>
        <v>0</v>
      </c>
      <c r="V42" s="92">
        <v>0</v>
      </c>
      <c r="W42" s="92">
        <f t="shared" si="77"/>
        <v>0</v>
      </c>
      <c r="X42" s="92">
        <v>0</v>
      </c>
      <c r="Y42" s="92">
        <f t="shared" si="78"/>
        <v>0</v>
      </c>
      <c r="Z42" s="92">
        <v>0</v>
      </c>
      <c r="AA42" s="92">
        <f t="shared" si="79"/>
        <v>0</v>
      </c>
      <c r="AB42" s="92">
        <v>0</v>
      </c>
      <c r="AC42" s="92">
        <f t="shared" si="80"/>
        <v>0</v>
      </c>
      <c r="AD42" s="92">
        <v>0</v>
      </c>
      <c r="AE42" s="92">
        <f t="shared" si="81"/>
        <v>0</v>
      </c>
      <c r="AF42" s="92">
        <v>0</v>
      </c>
      <c r="AG42" s="92">
        <f t="shared" si="82"/>
        <v>0</v>
      </c>
      <c r="AH42" s="92">
        <v>0</v>
      </c>
      <c r="AI42" s="92">
        <f t="shared" si="83"/>
        <v>0</v>
      </c>
      <c r="AJ42" s="92">
        <v>0</v>
      </c>
      <c r="AK42" s="92">
        <f t="shared" si="84"/>
        <v>0</v>
      </c>
      <c r="AL42" s="92">
        <v>0</v>
      </c>
      <c r="AM42" s="92">
        <f t="shared" si="85"/>
        <v>0</v>
      </c>
      <c r="AN42" s="92">
        <v>0</v>
      </c>
      <c r="AO42" s="132">
        <f t="shared" si="86"/>
        <v>0</v>
      </c>
      <c r="AP42" s="90">
        <f t="shared" si="87"/>
        <v>2</v>
      </c>
      <c r="AQ42" s="90"/>
      <c r="AR42" s="90"/>
      <c r="AS42" s="93">
        <f t="shared" si="88"/>
        <v>280</v>
      </c>
      <c r="AT42" s="116">
        <v>2.0299999999999998</v>
      </c>
      <c r="AU42" s="116" t="s">
        <v>155</v>
      </c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</row>
    <row r="43" spans="1:63" ht="14.4" outlineLevel="2">
      <c r="A43" s="90" t="s">
        <v>87</v>
      </c>
      <c r="B43" s="90">
        <v>60</v>
      </c>
      <c r="C43" s="91" t="s">
        <v>71</v>
      </c>
      <c r="D43" s="92">
        <v>2</v>
      </c>
      <c r="E43" s="92">
        <f t="shared" si="68"/>
        <v>120</v>
      </c>
      <c r="F43" s="92">
        <v>0</v>
      </c>
      <c r="G43" s="92">
        <f t="shared" si="69"/>
        <v>0</v>
      </c>
      <c r="H43" s="92">
        <v>0</v>
      </c>
      <c r="I43" s="92">
        <f t="shared" si="70"/>
        <v>0</v>
      </c>
      <c r="J43" s="92">
        <v>0</v>
      </c>
      <c r="K43" s="92">
        <f t="shared" si="71"/>
        <v>0</v>
      </c>
      <c r="L43" s="92">
        <v>0</v>
      </c>
      <c r="M43" s="92">
        <f t="shared" si="72"/>
        <v>0</v>
      </c>
      <c r="N43" s="92">
        <v>0</v>
      </c>
      <c r="O43" s="92">
        <f t="shared" si="73"/>
        <v>0</v>
      </c>
      <c r="P43" s="92">
        <v>0</v>
      </c>
      <c r="Q43" s="92">
        <f t="shared" si="74"/>
        <v>0</v>
      </c>
      <c r="R43" s="92">
        <v>0</v>
      </c>
      <c r="S43" s="92">
        <f t="shared" si="75"/>
        <v>0</v>
      </c>
      <c r="T43" s="92">
        <v>0</v>
      </c>
      <c r="U43" s="92">
        <f t="shared" si="76"/>
        <v>0</v>
      </c>
      <c r="V43" s="92">
        <v>0</v>
      </c>
      <c r="W43" s="92">
        <f t="shared" si="77"/>
        <v>0</v>
      </c>
      <c r="X43" s="92">
        <v>0</v>
      </c>
      <c r="Y43" s="92">
        <f t="shared" si="78"/>
        <v>0</v>
      </c>
      <c r="Z43" s="92">
        <v>0</v>
      </c>
      <c r="AA43" s="92">
        <f t="shared" si="79"/>
        <v>0</v>
      </c>
      <c r="AB43" s="92">
        <v>0</v>
      </c>
      <c r="AC43" s="92">
        <f t="shared" si="80"/>
        <v>0</v>
      </c>
      <c r="AD43" s="92">
        <v>0</v>
      </c>
      <c r="AE43" s="92">
        <f t="shared" si="81"/>
        <v>0</v>
      </c>
      <c r="AF43" s="92">
        <v>0</v>
      </c>
      <c r="AG43" s="92">
        <f t="shared" si="82"/>
        <v>0</v>
      </c>
      <c r="AH43" s="92">
        <v>0</v>
      </c>
      <c r="AI43" s="92">
        <f t="shared" si="83"/>
        <v>0</v>
      </c>
      <c r="AJ43" s="92">
        <v>0</v>
      </c>
      <c r="AK43" s="92">
        <f t="shared" si="84"/>
        <v>0</v>
      </c>
      <c r="AL43" s="92">
        <v>0</v>
      </c>
      <c r="AM43" s="92">
        <f t="shared" si="85"/>
        <v>0</v>
      </c>
      <c r="AN43" s="92">
        <v>0</v>
      </c>
      <c r="AO43" s="132">
        <f t="shared" si="86"/>
        <v>0</v>
      </c>
      <c r="AP43" s="90">
        <f t="shared" si="87"/>
        <v>2</v>
      </c>
      <c r="AQ43" s="90"/>
      <c r="AR43" s="90"/>
      <c r="AS43" s="93">
        <f t="shared" si="88"/>
        <v>120</v>
      </c>
      <c r="AT43" s="116">
        <v>2.0299999999999998</v>
      </c>
      <c r="AU43" s="116" t="s">
        <v>155</v>
      </c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</row>
    <row r="44" spans="1:63" ht="14.4" outlineLevel="2">
      <c r="A44" s="90" t="s">
        <v>88</v>
      </c>
      <c r="B44" s="90">
        <v>55</v>
      </c>
      <c r="C44" s="91" t="s">
        <v>71</v>
      </c>
      <c r="D44" s="92">
        <v>2</v>
      </c>
      <c r="E44" s="92">
        <f t="shared" si="68"/>
        <v>110</v>
      </c>
      <c r="F44" s="92">
        <v>0</v>
      </c>
      <c r="G44" s="92">
        <f t="shared" si="69"/>
        <v>0</v>
      </c>
      <c r="H44" s="92">
        <v>0</v>
      </c>
      <c r="I44" s="92">
        <f t="shared" si="70"/>
        <v>0</v>
      </c>
      <c r="J44" s="92">
        <v>0</v>
      </c>
      <c r="K44" s="92">
        <f t="shared" si="71"/>
        <v>0</v>
      </c>
      <c r="L44" s="92">
        <v>0</v>
      </c>
      <c r="M44" s="92">
        <f t="shared" si="72"/>
        <v>0</v>
      </c>
      <c r="N44" s="92">
        <v>0</v>
      </c>
      <c r="O44" s="92">
        <f t="shared" si="73"/>
        <v>0</v>
      </c>
      <c r="P44" s="92">
        <v>0</v>
      </c>
      <c r="Q44" s="92">
        <f t="shared" si="74"/>
        <v>0</v>
      </c>
      <c r="R44" s="92">
        <v>0</v>
      </c>
      <c r="S44" s="92">
        <f t="shared" si="75"/>
        <v>0</v>
      </c>
      <c r="T44" s="92">
        <v>0</v>
      </c>
      <c r="U44" s="92">
        <f t="shared" si="76"/>
        <v>0</v>
      </c>
      <c r="V44" s="92">
        <v>0</v>
      </c>
      <c r="W44" s="92">
        <f t="shared" si="77"/>
        <v>0</v>
      </c>
      <c r="X44" s="92">
        <v>0</v>
      </c>
      <c r="Y44" s="92">
        <f t="shared" si="78"/>
        <v>0</v>
      </c>
      <c r="Z44" s="92">
        <v>0</v>
      </c>
      <c r="AA44" s="92">
        <f t="shared" si="79"/>
        <v>0</v>
      </c>
      <c r="AB44" s="92">
        <v>0</v>
      </c>
      <c r="AC44" s="92">
        <f t="shared" si="80"/>
        <v>0</v>
      </c>
      <c r="AD44" s="92">
        <v>0</v>
      </c>
      <c r="AE44" s="92">
        <f t="shared" si="81"/>
        <v>0</v>
      </c>
      <c r="AF44" s="92">
        <v>0</v>
      </c>
      <c r="AG44" s="92">
        <f t="shared" si="82"/>
        <v>0</v>
      </c>
      <c r="AH44" s="92">
        <v>0</v>
      </c>
      <c r="AI44" s="92">
        <f t="shared" si="83"/>
        <v>0</v>
      </c>
      <c r="AJ44" s="92">
        <v>0</v>
      </c>
      <c r="AK44" s="92">
        <f t="shared" si="84"/>
        <v>0</v>
      </c>
      <c r="AL44" s="92">
        <v>0</v>
      </c>
      <c r="AM44" s="92">
        <f t="shared" si="85"/>
        <v>0</v>
      </c>
      <c r="AN44" s="92">
        <v>0</v>
      </c>
      <c r="AO44" s="132">
        <f t="shared" si="86"/>
        <v>0</v>
      </c>
      <c r="AP44" s="90">
        <f t="shared" si="87"/>
        <v>2</v>
      </c>
      <c r="AQ44" s="90"/>
      <c r="AR44" s="90"/>
      <c r="AS44" s="93">
        <f t="shared" si="88"/>
        <v>110</v>
      </c>
      <c r="AT44" s="116">
        <v>2.0299999999999998</v>
      </c>
      <c r="AU44" s="116" t="s">
        <v>155</v>
      </c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  <c r="BH44" s="107"/>
      <c r="BI44" s="107"/>
      <c r="BJ44" s="107"/>
      <c r="BK44" s="107"/>
    </row>
    <row r="45" spans="1:63" ht="14.4" outlineLevel="2">
      <c r="A45" s="90" t="s">
        <v>89</v>
      </c>
      <c r="B45" s="90">
        <v>40</v>
      </c>
      <c r="C45" s="91" t="s">
        <v>54</v>
      </c>
      <c r="D45" s="92">
        <v>0</v>
      </c>
      <c r="E45" s="92">
        <f t="shared" si="68"/>
        <v>0</v>
      </c>
      <c r="F45" s="92">
        <v>1</v>
      </c>
      <c r="G45" s="92">
        <f t="shared" si="69"/>
        <v>40</v>
      </c>
      <c r="H45" s="92">
        <v>1</v>
      </c>
      <c r="I45" s="92">
        <f t="shared" si="70"/>
        <v>40</v>
      </c>
      <c r="J45" s="92">
        <v>1</v>
      </c>
      <c r="K45" s="92">
        <f t="shared" si="71"/>
        <v>40</v>
      </c>
      <c r="L45" s="92">
        <v>1</v>
      </c>
      <c r="M45" s="92">
        <f t="shared" si="72"/>
        <v>40</v>
      </c>
      <c r="N45" s="92">
        <v>1</v>
      </c>
      <c r="O45" s="92">
        <f t="shared" si="73"/>
        <v>40</v>
      </c>
      <c r="P45" s="92">
        <v>1</v>
      </c>
      <c r="Q45" s="92">
        <f t="shared" si="74"/>
        <v>40</v>
      </c>
      <c r="R45" s="92">
        <v>1</v>
      </c>
      <c r="S45" s="92">
        <f t="shared" si="75"/>
        <v>40</v>
      </c>
      <c r="T45" s="92">
        <v>1</v>
      </c>
      <c r="U45" s="92">
        <f t="shared" si="76"/>
        <v>40</v>
      </c>
      <c r="V45" s="92">
        <v>1</v>
      </c>
      <c r="W45" s="92">
        <f t="shared" si="77"/>
        <v>40</v>
      </c>
      <c r="X45" s="92">
        <v>1</v>
      </c>
      <c r="Y45" s="92">
        <f t="shared" si="78"/>
        <v>40</v>
      </c>
      <c r="Z45" s="92">
        <v>1</v>
      </c>
      <c r="AA45" s="92">
        <f t="shared" si="79"/>
        <v>40</v>
      </c>
      <c r="AB45" s="92">
        <v>1</v>
      </c>
      <c r="AC45" s="92">
        <f t="shared" si="80"/>
        <v>40</v>
      </c>
      <c r="AD45" s="92">
        <v>1</v>
      </c>
      <c r="AE45" s="92">
        <f t="shared" si="81"/>
        <v>40</v>
      </c>
      <c r="AF45" s="92">
        <v>1</v>
      </c>
      <c r="AG45" s="92">
        <f t="shared" si="82"/>
        <v>40</v>
      </c>
      <c r="AH45" s="92">
        <v>1</v>
      </c>
      <c r="AI45" s="92">
        <f t="shared" si="83"/>
        <v>40</v>
      </c>
      <c r="AJ45" s="92">
        <v>1</v>
      </c>
      <c r="AK45" s="92">
        <f t="shared" si="84"/>
        <v>40</v>
      </c>
      <c r="AL45" s="92">
        <v>1</v>
      </c>
      <c r="AM45" s="92">
        <f t="shared" si="85"/>
        <v>40</v>
      </c>
      <c r="AN45" s="92">
        <v>1</v>
      </c>
      <c r="AO45" s="132">
        <f t="shared" si="86"/>
        <v>40</v>
      </c>
      <c r="AP45" s="90">
        <f t="shared" si="87"/>
        <v>18</v>
      </c>
      <c r="AQ45" s="90"/>
      <c r="AR45" s="90"/>
      <c r="AS45" s="93">
        <f t="shared" si="88"/>
        <v>720</v>
      </c>
      <c r="AT45" s="116">
        <v>2.0299999999999998</v>
      </c>
      <c r="AU45" s="116" t="s">
        <v>155</v>
      </c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  <c r="BH45" s="107"/>
      <c r="BI45" s="107"/>
      <c r="BJ45" s="107"/>
      <c r="BK45" s="107"/>
    </row>
    <row r="46" spans="1:63" ht="14.4" outlineLevel="2">
      <c r="A46" s="90" t="s">
        <v>90</v>
      </c>
      <c r="B46" s="90">
        <v>100</v>
      </c>
      <c r="C46" s="91" t="s">
        <v>71</v>
      </c>
      <c r="D46" s="92">
        <v>1</v>
      </c>
      <c r="E46" s="92">
        <f t="shared" si="68"/>
        <v>100</v>
      </c>
      <c r="F46" s="92">
        <v>0</v>
      </c>
      <c r="G46" s="92">
        <f t="shared" si="69"/>
        <v>0</v>
      </c>
      <c r="H46" s="92">
        <v>0</v>
      </c>
      <c r="I46" s="92">
        <f t="shared" si="70"/>
        <v>0</v>
      </c>
      <c r="J46" s="92">
        <v>0</v>
      </c>
      <c r="K46" s="92">
        <f t="shared" si="71"/>
        <v>0</v>
      </c>
      <c r="L46" s="92">
        <v>0</v>
      </c>
      <c r="M46" s="92">
        <f t="shared" si="72"/>
        <v>0</v>
      </c>
      <c r="N46" s="92">
        <v>0</v>
      </c>
      <c r="O46" s="92">
        <f t="shared" si="73"/>
        <v>0</v>
      </c>
      <c r="P46" s="92">
        <v>0</v>
      </c>
      <c r="Q46" s="92">
        <f t="shared" si="74"/>
        <v>0</v>
      </c>
      <c r="R46" s="92">
        <v>0</v>
      </c>
      <c r="S46" s="92">
        <f t="shared" si="75"/>
        <v>0</v>
      </c>
      <c r="T46" s="92">
        <v>0</v>
      </c>
      <c r="U46" s="92">
        <f t="shared" si="76"/>
        <v>0</v>
      </c>
      <c r="V46" s="92">
        <v>0</v>
      </c>
      <c r="W46" s="92">
        <f t="shared" si="77"/>
        <v>0</v>
      </c>
      <c r="X46" s="92">
        <v>0</v>
      </c>
      <c r="Y46" s="92">
        <f t="shared" si="78"/>
        <v>0</v>
      </c>
      <c r="Z46" s="92">
        <v>0</v>
      </c>
      <c r="AA46" s="92">
        <f t="shared" si="79"/>
        <v>0</v>
      </c>
      <c r="AB46" s="92">
        <v>0</v>
      </c>
      <c r="AC46" s="92">
        <f t="shared" si="80"/>
        <v>0</v>
      </c>
      <c r="AD46" s="92">
        <v>0</v>
      </c>
      <c r="AE46" s="92">
        <f t="shared" si="81"/>
        <v>0</v>
      </c>
      <c r="AF46" s="92">
        <v>0</v>
      </c>
      <c r="AG46" s="92">
        <f t="shared" si="82"/>
        <v>0</v>
      </c>
      <c r="AH46" s="92">
        <v>0</v>
      </c>
      <c r="AI46" s="92">
        <f t="shared" si="83"/>
        <v>0</v>
      </c>
      <c r="AJ46" s="92">
        <v>0</v>
      </c>
      <c r="AK46" s="92">
        <f t="shared" si="84"/>
        <v>0</v>
      </c>
      <c r="AL46" s="92">
        <v>0</v>
      </c>
      <c r="AM46" s="92">
        <f t="shared" si="85"/>
        <v>0</v>
      </c>
      <c r="AN46" s="92">
        <v>0</v>
      </c>
      <c r="AO46" s="132">
        <f t="shared" si="86"/>
        <v>0</v>
      </c>
      <c r="AP46" s="90">
        <f t="shared" si="87"/>
        <v>1</v>
      </c>
      <c r="AQ46" s="90"/>
      <c r="AR46" s="90"/>
      <c r="AS46" s="93">
        <f t="shared" si="88"/>
        <v>100</v>
      </c>
      <c r="AT46" s="116">
        <v>2.0299999999999998</v>
      </c>
      <c r="AU46" s="116" t="s">
        <v>155</v>
      </c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  <c r="BK46" s="107"/>
    </row>
    <row r="47" spans="1:63" ht="14.4" outlineLevel="2">
      <c r="A47" s="90" t="s">
        <v>91</v>
      </c>
      <c r="B47" s="90">
        <v>100</v>
      </c>
      <c r="C47" s="91" t="s">
        <v>71</v>
      </c>
      <c r="D47" s="92">
        <v>1</v>
      </c>
      <c r="E47" s="92">
        <f t="shared" si="68"/>
        <v>100</v>
      </c>
      <c r="F47" s="92">
        <v>0</v>
      </c>
      <c r="G47" s="92">
        <f t="shared" si="69"/>
        <v>0</v>
      </c>
      <c r="H47" s="92">
        <v>0</v>
      </c>
      <c r="I47" s="92">
        <f t="shared" si="70"/>
        <v>0</v>
      </c>
      <c r="J47" s="92">
        <v>0</v>
      </c>
      <c r="K47" s="92">
        <f t="shared" si="71"/>
        <v>0</v>
      </c>
      <c r="L47" s="92">
        <v>0</v>
      </c>
      <c r="M47" s="92">
        <f t="shared" si="72"/>
        <v>0</v>
      </c>
      <c r="N47" s="92">
        <v>0</v>
      </c>
      <c r="O47" s="92">
        <f t="shared" si="73"/>
        <v>0</v>
      </c>
      <c r="P47" s="92">
        <v>0</v>
      </c>
      <c r="Q47" s="92">
        <f t="shared" si="74"/>
        <v>0</v>
      </c>
      <c r="R47" s="92">
        <v>0</v>
      </c>
      <c r="S47" s="92">
        <f t="shared" si="75"/>
        <v>0</v>
      </c>
      <c r="T47" s="92">
        <v>0</v>
      </c>
      <c r="U47" s="92">
        <f t="shared" si="76"/>
        <v>0</v>
      </c>
      <c r="V47" s="92">
        <v>0</v>
      </c>
      <c r="W47" s="92">
        <f t="shared" si="77"/>
        <v>0</v>
      </c>
      <c r="X47" s="92">
        <v>0</v>
      </c>
      <c r="Y47" s="92">
        <f t="shared" si="78"/>
        <v>0</v>
      </c>
      <c r="Z47" s="92">
        <v>0</v>
      </c>
      <c r="AA47" s="92">
        <f t="shared" si="79"/>
        <v>0</v>
      </c>
      <c r="AB47" s="92">
        <v>0</v>
      </c>
      <c r="AC47" s="92">
        <f t="shared" si="80"/>
        <v>0</v>
      </c>
      <c r="AD47" s="92">
        <v>0</v>
      </c>
      <c r="AE47" s="92">
        <f t="shared" si="81"/>
        <v>0</v>
      </c>
      <c r="AF47" s="92">
        <v>0</v>
      </c>
      <c r="AG47" s="92">
        <f t="shared" si="82"/>
        <v>0</v>
      </c>
      <c r="AH47" s="92">
        <v>0</v>
      </c>
      <c r="AI47" s="92">
        <f t="shared" si="83"/>
        <v>0</v>
      </c>
      <c r="AJ47" s="92">
        <v>0</v>
      </c>
      <c r="AK47" s="92">
        <f t="shared" si="84"/>
        <v>0</v>
      </c>
      <c r="AL47" s="92">
        <v>0</v>
      </c>
      <c r="AM47" s="92">
        <f t="shared" si="85"/>
        <v>0</v>
      </c>
      <c r="AN47" s="92">
        <v>0</v>
      </c>
      <c r="AO47" s="132">
        <f t="shared" si="86"/>
        <v>0</v>
      </c>
      <c r="AP47" s="90">
        <f t="shared" si="87"/>
        <v>1</v>
      </c>
      <c r="AQ47" s="90"/>
      <c r="AR47" s="90"/>
      <c r="AS47" s="93">
        <f t="shared" si="88"/>
        <v>100</v>
      </c>
      <c r="AT47" s="116">
        <v>2.0299999999999998</v>
      </c>
      <c r="AU47" s="116" t="s">
        <v>155</v>
      </c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  <c r="BK47" s="107"/>
    </row>
    <row r="48" spans="1:63" ht="14.4" outlineLevel="2">
      <c r="A48" s="90" t="s">
        <v>92</v>
      </c>
      <c r="B48" s="90">
        <v>20</v>
      </c>
      <c r="C48" s="91" t="s">
        <v>71</v>
      </c>
      <c r="D48" s="92">
        <v>1</v>
      </c>
      <c r="E48" s="92">
        <f t="shared" si="68"/>
        <v>20</v>
      </c>
      <c r="F48" s="92">
        <v>0</v>
      </c>
      <c r="G48" s="92">
        <f t="shared" si="69"/>
        <v>0</v>
      </c>
      <c r="H48" s="92">
        <v>0</v>
      </c>
      <c r="I48" s="92">
        <f t="shared" si="70"/>
        <v>0</v>
      </c>
      <c r="J48" s="92">
        <v>0</v>
      </c>
      <c r="K48" s="92">
        <f t="shared" si="71"/>
        <v>0</v>
      </c>
      <c r="L48" s="92">
        <v>0</v>
      </c>
      <c r="M48" s="92">
        <f t="shared" si="72"/>
        <v>0</v>
      </c>
      <c r="N48" s="92">
        <v>0</v>
      </c>
      <c r="O48" s="92">
        <f t="shared" si="73"/>
        <v>0</v>
      </c>
      <c r="P48" s="92">
        <v>0</v>
      </c>
      <c r="Q48" s="92">
        <f t="shared" si="74"/>
        <v>0</v>
      </c>
      <c r="R48" s="92">
        <v>0</v>
      </c>
      <c r="S48" s="92">
        <f t="shared" si="75"/>
        <v>0</v>
      </c>
      <c r="T48" s="92">
        <v>0</v>
      </c>
      <c r="U48" s="92">
        <f t="shared" si="76"/>
        <v>0</v>
      </c>
      <c r="V48" s="92">
        <v>0</v>
      </c>
      <c r="W48" s="92">
        <f t="shared" si="77"/>
        <v>0</v>
      </c>
      <c r="X48" s="92">
        <v>0</v>
      </c>
      <c r="Y48" s="92">
        <f t="shared" si="78"/>
        <v>0</v>
      </c>
      <c r="Z48" s="92">
        <v>0</v>
      </c>
      <c r="AA48" s="92">
        <f t="shared" si="79"/>
        <v>0</v>
      </c>
      <c r="AB48" s="92">
        <v>0</v>
      </c>
      <c r="AC48" s="92">
        <f t="shared" si="80"/>
        <v>0</v>
      </c>
      <c r="AD48" s="92">
        <v>0</v>
      </c>
      <c r="AE48" s="92">
        <f t="shared" si="81"/>
        <v>0</v>
      </c>
      <c r="AF48" s="92">
        <v>0</v>
      </c>
      <c r="AG48" s="92">
        <f t="shared" si="82"/>
        <v>0</v>
      </c>
      <c r="AH48" s="92">
        <v>0</v>
      </c>
      <c r="AI48" s="92">
        <f t="shared" si="83"/>
        <v>0</v>
      </c>
      <c r="AJ48" s="92">
        <v>0</v>
      </c>
      <c r="AK48" s="92">
        <f t="shared" si="84"/>
        <v>0</v>
      </c>
      <c r="AL48" s="92">
        <v>0</v>
      </c>
      <c r="AM48" s="92">
        <f t="shared" si="85"/>
        <v>0</v>
      </c>
      <c r="AN48" s="92">
        <v>0</v>
      </c>
      <c r="AO48" s="132">
        <f t="shared" si="86"/>
        <v>0</v>
      </c>
      <c r="AP48" s="90">
        <f t="shared" si="87"/>
        <v>1</v>
      </c>
      <c r="AQ48" s="90"/>
      <c r="AR48" s="90"/>
      <c r="AS48" s="93">
        <f t="shared" si="88"/>
        <v>20</v>
      </c>
      <c r="AT48" s="116">
        <v>2.0299999999999998</v>
      </c>
      <c r="AU48" s="116" t="s">
        <v>155</v>
      </c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</row>
    <row r="49" spans="1:63" ht="14.4" outlineLevel="2">
      <c r="A49" s="90" t="s">
        <v>93</v>
      </c>
      <c r="B49" s="90">
        <v>10</v>
      </c>
      <c r="C49" s="91" t="s">
        <v>71</v>
      </c>
      <c r="D49" s="92">
        <v>1</v>
      </c>
      <c r="E49" s="92">
        <f t="shared" si="68"/>
        <v>10</v>
      </c>
      <c r="F49" s="92">
        <v>0</v>
      </c>
      <c r="G49" s="92">
        <f t="shared" si="69"/>
        <v>0</v>
      </c>
      <c r="H49" s="92">
        <v>0</v>
      </c>
      <c r="I49" s="92">
        <f t="shared" si="70"/>
        <v>0</v>
      </c>
      <c r="J49" s="92">
        <v>0</v>
      </c>
      <c r="K49" s="92">
        <f t="shared" si="71"/>
        <v>0</v>
      </c>
      <c r="L49" s="92">
        <v>0</v>
      </c>
      <c r="M49" s="92">
        <f t="shared" si="72"/>
        <v>0</v>
      </c>
      <c r="N49" s="92">
        <v>0</v>
      </c>
      <c r="O49" s="92">
        <f t="shared" si="73"/>
        <v>0</v>
      </c>
      <c r="P49" s="92">
        <v>0</v>
      </c>
      <c r="Q49" s="92">
        <f t="shared" si="74"/>
        <v>0</v>
      </c>
      <c r="R49" s="92">
        <v>0</v>
      </c>
      <c r="S49" s="92">
        <f t="shared" si="75"/>
        <v>0</v>
      </c>
      <c r="T49" s="92">
        <v>0</v>
      </c>
      <c r="U49" s="92">
        <f t="shared" si="76"/>
        <v>0</v>
      </c>
      <c r="V49" s="92">
        <v>0</v>
      </c>
      <c r="W49" s="92">
        <f t="shared" si="77"/>
        <v>0</v>
      </c>
      <c r="X49" s="92">
        <v>0</v>
      </c>
      <c r="Y49" s="92">
        <f t="shared" si="78"/>
        <v>0</v>
      </c>
      <c r="Z49" s="92">
        <v>0</v>
      </c>
      <c r="AA49" s="92">
        <f t="shared" si="79"/>
        <v>0</v>
      </c>
      <c r="AB49" s="92">
        <v>0</v>
      </c>
      <c r="AC49" s="92">
        <f t="shared" si="80"/>
        <v>0</v>
      </c>
      <c r="AD49" s="92">
        <v>0</v>
      </c>
      <c r="AE49" s="92">
        <f t="shared" si="81"/>
        <v>0</v>
      </c>
      <c r="AF49" s="92">
        <v>0</v>
      </c>
      <c r="AG49" s="92">
        <f t="shared" si="82"/>
        <v>0</v>
      </c>
      <c r="AH49" s="92">
        <v>0</v>
      </c>
      <c r="AI49" s="92">
        <f t="shared" si="83"/>
        <v>0</v>
      </c>
      <c r="AJ49" s="92">
        <v>0</v>
      </c>
      <c r="AK49" s="92">
        <f t="shared" si="84"/>
        <v>0</v>
      </c>
      <c r="AL49" s="92">
        <v>0</v>
      </c>
      <c r="AM49" s="92">
        <f t="shared" si="85"/>
        <v>0</v>
      </c>
      <c r="AN49" s="92">
        <v>0</v>
      </c>
      <c r="AO49" s="132">
        <f t="shared" si="86"/>
        <v>0</v>
      </c>
      <c r="AP49" s="90">
        <f t="shared" si="87"/>
        <v>1</v>
      </c>
      <c r="AQ49" s="90"/>
      <c r="AR49" s="90"/>
      <c r="AS49" s="93">
        <f t="shared" si="88"/>
        <v>10</v>
      </c>
      <c r="AT49" s="116">
        <v>2.0299999999999998</v>
      </c>
      <c r="AU49" s="116" t="s">
        <v>155</v>
      </c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  <c r="BH49" s="107"/>
      <c r="BI49" s="107"/>
      <c r="BJ49" s="107"/>
      <c r="BK49" s="107"/>
    </row>
    <row r="50" spans="1:63" ht="14.4" outlineLevel="2">
      <c r="A50" s="90" t="s">
        <v>94</v>
      </c>
      <c r="B50" s="90">
        <v>50</v>
      </c>
      <c r="C50" s="91" t="s">
        <v>71</v>
      </c>
      <c r="D50" s="92">
        <v>1</v>
      </c>
      <c r="E50" s="92">
        <f t="shared" si="68"/>
        <v>50</v>
      </c>
      <c r="F50" s="92">
        <v>0</v>
      </c>
      <c r="G50" s="92">
        <f t="shared" si="69"/>
        <v>0</v>
      </c>
      <c r="H50" s="92">
        <v>0</v>
      </c>
      <c r="I50" s="92">
        <f t="shared" si="70"/>
        <v>0</v>
      </c>
      <c r="J50" s="92">
        <v>0</v>
      </c>
      <c r="K50" s="92">
        <f t="shared" si="71"/>
        <v>0</v>
      </c>
      <c r="L50" s="92">
        <v>0</v>
      </c>
      <c r="M50" s="92">
        <f t="shared" si="72"/>
        <v>0</v>
      </c>
      <c r="N50" s="92">
        <v>0</v>
      </c>
      <c r="O50" s="92">
        <f t="shared" si="73"/>
        <v>0</v>
      </c>
      <c r="P50" s="92">
        <v>0</v>
      </c>
      <c r="Q50" s="92">
        <f t="shared" si="74"/>
        <v>0</v>
      </c>
      <c r="R50" s="92">
        <v>0</v>
      </c>
      <c r="S50" s="92">
        <f t="shared" si="75"/>
        <v>0</v>
      </c>
      <c r="T50" s="92">
        <v>0</v>
      </c>
      <c r="U50" s="92">
        <f t="shared" si="76"/>
        <v>0</v>
      </c>
      <c r="V50" s="92">
        <v>0</v>
      </c>
      <c r="W50" s="92">
        <f t="shared" si="77"/>
        <v>0</v>
      </c>
      <c r="X50" s="92">
        <v>0</v>
      </c>
      <c r="Y50" s="92">
        <f t="shared" si="78"/>
        <v>0</v>
      </c>
      <c r="Z50" s="92">
        <v>0</v>
      </c>
      <c r="AA50" s="92">
        <f t="shared" si="79"/>
        <v>0</v>
      </c>
      <c r="AB50" s="92">
        <v>0</v>
      </c>
      <c r="AC50" s="92">
        <f t="shared" si="80"/>
        <v>0</v>
      </c>
      <c r="AD50" s="92">
        <v>0</v>
      </c>
      <c r="AE50" s="92">
        <f t="shared" si="81"/>
        <v>0</v>
      </c>
      <c r="AF50" s="92">
        <v>0</v>
      </c>
      <c r="AG50" s="92">
        <f t="shared" si="82"/>
        <v>0</v>
      </c>
      <c r="AH50" s="92">
        <v>0</v>
      </c>
      <c r="AI50" s="92">
        <f t="shared" si="83"/>
        <v>0</v>
      </c>
      <c r="AJ50" s="92">
        <v>0</v>
      </c>
      <c r="AK50" s="92">
        <f t="shared" si="84"/>
        <v>0</v>
      </c>
      <c r="AL50" s="92">
        <v>0</v>
      </c>
      <c r="AM50" s="92">
        <f t="shared" si="85"/>
        <v>0</v>
      </c>
      <c r="AN50" s="92">
        <v>0</v>
      </c>
      <c r="AO50" s="132">
        <f t="shared" si="86"/>
        <v>0</v>
      </c>
      <c r="AP50" s="90">
        <f t="shared" si="87"/>
        <v>1</v>
      </c>
      <c r="AQ50" s="90"/>
      <c r="AR50" s="90"/>
      <c r="AS50" s="93">
        <f t="shared" si="88"/>
        <v>50</v>
      </c>
      <c r="AT50" s="116">
        <v>2.0299999999999998</v>
      </c>
      <c r="AU50" s="116" t="s">
        <v>155</v>
      </c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</row>
    <row r="51" spans="1:63" ht="14.4" outlineLevel="2">
      <c r="A51" s="90" t="s">
        <v>95</v>
      </c>
      <c r="B51" s="90">
        <v>25</v>
      </c>
      <c r="C51" s="91" t="s">
        <v>71</v>
      </c>
      <c r="D51" s="92">
        <v>1</v>
      </c>
      <c r="E51" s="92">
        <f t="shared" si="68"/>
        <v>25</v>
      </c>
      <c r="F51" s="92">
        <v>0</v>
      </c>
      <c r="G51" s="92">
        <f t="shared" si="69"/>
        <v>0</v>
      </c>
      <c r="H51" s="92">
        <v>0</v>
      </c>
      <c r="I51" s="92">
        <f t="shared" si="70"/>
        <v>0</v>
      </c>
      <c r="J51" s="92">
        <v>0</v>
      </c>
      <c r="K51" s="92">
        <f t="shared" si="71"/>
        <v>0</v>
      </c>
      <c r="L51" s="92">
        <v>0</v>
      </c>
      <c r="M51" s="92">
        <f t="shared" si="72"/>
        <v>0</v>
      </c>
      <c r="N51" s="92">
        <v>0</v>
      </c>
      <c r="O51" s="92">
        <f t="shared" si="73"/>
        <v>0</v>
      </c>
      <c r="P51" s="92">
        <v>0</v>
      </c>
      <c r="Q51" s="92">
        <f t="shared" si="74"/>
        <v>0</v>
      </c>
      <c r="R51" s="92">
        <v>0</v>
      </c>
      <c r="S51" s="92">
        <f t="shared" si="75"/>
        <v>0</v>
      </c>
      <c r="T51" s="92">
        <v>0</v>
      </c>
      <c r="U51" s="92">
        <f t="shared" si="76"/>
        <v>0</v>
      </c>
      <c r="V51" s="92">
        <v>0</v>
      </c>
      <c r="W51" s="92">
        <f t="shared" si="77"/>
        <v>0</v>
      </c>
      <c r="X51" s="92">
        <v>0</v>
      </c>
      <c r="Y51" s="92">
        <f t="shared" si="78"/>
        <v>0</v>
      </c>
      <c r="Z51" s="92">
        <v>0</v>
      </c>
      <c r="AA51" s="92">
        <f t="shared" si="79"/>
        <v>0</v>
      </c>
      <c r="AB51" s="92">
        <v>0</v>
      </c>
      <c r="AC51" s="92">
        <f t="shared" si="80"/>
        <v>0</v>
      </c>
      <c r="AD51" s="92">
        <v>0</v>
      </c>
      <c r="AE51" s="92">
        <f t="shared" si="81"/>
        <v>0</v>
      </c>
      <c r="AF51" s="92">
        <v>0</v>
      </c>
      <c r="AG51" s="92">
        <f t="shared" si="82"/>
        <v>0</v>
      </c>
      <c r="AH51" s="92">
        <v>0</v>
      </c>
      <c r="AI51" s="92">
        <f t="shared" si="83"/>
        <v>0</v>
      </c>
      <c r="AJ51" s="92">
        <v>0</v>
      </c>
      <c r="AK51" s="92">
        <f t="shared" si="84"/>
        <v>0</v>
      </c>
      <c r="AL51" s="92">
        <v>0</v>
      </c>
      <c r="AM51" s="92">
        <f t="shared" si="85"/>
        <v>0</v>
      </c>
      <c r="AN51" s="92">
        <v>0</v>
      </c>
      <c r="AO51" s="132">
        <f t="shared" si="86"/>
        <v>0</v>
      </c>
      <c r="AP51" s="90">
        <f t="shared" si="87"/>
        <v>1</v>
      </c>
      <c r="AQ51" s="90"/>
      <c r="AR51" s="90"/>
      <c r="AS51" s="93">
        <f t="shared" si="88"/>
        <v>25</v>
      </c>
      <c r="AT51" s="116">
        <v>2.0299999999999998</v>
      </c>
      <c r="AU51" s="116" t="s">
        <v>155</v>
      </c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107"/>
      <c r="BK51" s="107"/>
    </row>
    <row r="52" spans="1:63" ht="14.4" outlineLevel="2">
      <c r="A52" s="90" t="s">
        <v>96</v>
      </c>
      <c r="B52" s="90">
        <v>10</v>
      </c>
      <c r="C52" s="91" t="s">
        <v>71</v>
      </c>
      <c r="D52" s="92">
        <v>1</v>
      </c>
      <c r="E52" s="92">
        <f t="shared" si="68"/>
        <v>10</v>
      </c>
      <c r="F52" s="92">
        <v>0</v>
      </c>
      <c r="G52" s="92">
        <f t="shared" si="69"/>
        <v>0</v>
      </c>
      <c r="H52" s="92">
        <v>0</v>
      </c>
      <c r="I52" s="92">
        <f t="shared" si="70"/>
        <v>0</v>
      </c>
      <c r="J52" s="92">
        <v>0</v>
      </c>
      <c r="K52" s="92">
        <f t="shared" si="71"/>
        <v>0</v>
      </c>
      <c r="L52" s="92">
        <v>0</v>
      </c>
      <c r="M52" s="92">
        <f t="shared" si="72"/>
        <v>0</v>
      </c>
      <c r="N52" s="92">
        <v>0</v>
      </c>
      <c r="O52" s="92">
        <f t="shared" si="73"/>
        <v>0</v>
      </c>
      <c r="P52" s="92">
        <v>0</v>
      </c>
      <c r="Q52" s="92">
        <f t="shared" si="74"/>
        <v>0</v>
      </c>
      <c r="R52" s="92">
        <v>0</v>
      </c>
      <c r="S52" s="92">
        <f t="shared" si="75"/>
        <v>0</v>
      </c>
      <c r="T52" s="92">
        <v>0</v>
      </c>
      <c r="U52" s="92">
        <f t="shared" si="76"/>
        <v>0</v>
      </c>
      <c r="V52" s="92">
        <v>0</v>
      </c>
      <c r="W52" s="92">
        <f t="shared" si="77"/>
        <v>0</v>
      </c>
      <c r="X52" s="92">
        <v>0</v>
      </c>
      <c r="Y52" s="92">
        <f t="shared" si="78"/>
        <v>0</v>
      </c>
      <c r="Z52" s="92">
        <v>0</v>
      </c>
      <c r="AA52" s="92">
        <f t="shared" si="79"/>
        <v>0</v>
      </c>
      <c r="AB52" s="92">
        <v>0</v>
      </c>
      <c r="AC52" s="92">
        <f t="shared" si="80"/>
        <v>0</v>
      </c>
      <c r="AD52" s="92">
        <v>0</v>
      </c>
      <c r="AE52" s="92">
        <f t="shared" si="81"/>
        <v>0</v>
      </c>
      <c r="AF52" s="92">
        <v>0</v>
      </c>
      <c r="AG52" s="92">
        <f t="shared" si="82"/>
        <v>0</v>
      </c>
      <c r="AH52" s="92">
        <v>0</v>
      </c>
      <c r="AI52" s="92">
        <f t="shared" si="83"/>
        <v>0</v>
      </c>
      <c r="AJ52" s="92">
        <v>0</v>
      </c>
      <c r="AK52" s="92">
        <f t="shared" si="84"/>
        <v>0</v>
      </c>
      <c r="AL52" s="92">
        <v>0</v>
      </c>
      <c r="AM52" s="92">
        <f t="shared" si="85"/>
        <v>0</v>
      </c>
      <c r="AN52" s="92">
        <v>0</v>
      </c>
      <c r="AO52" s="132">
        <f t="shared" si="86"/>
        <v>0</v>
      </c>
      <c r="AP52" s="90">
        <f t="shared" si="87"/>
        <v>1</v>
      </c>
      <c r="AQ52" s="90"/>
      <c r="AR52" s="90"/>
      <c r="AS52" s="93">
        <f t="shared" si="88"/>
        <v>10</v>
      </c>
      <c r="AT52" s="116">
        <v>2.0299999999999998</v>
      </c>
      <c r="AU52" s="116" t="s">
        <v>155</v>
      </c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</row>
    <row r="53" spans="1:63" ht="14.4" outlineLevel="2">
      <c r="A53" s="90" t="s">
        <v>97</v>
      </c>
      <c r="B53" s="90">
        <v>10</v>
      </c>
      <c r="C53" s="91" t="s">
        <v>54</v>
      </c>
      <c r="D53" s="92">
        <v>0</v>
      </c>
      <c r="E53" s="92">
        <f t="shared" si="68"/>
        <v>0</v>
      </c>
      <c r="F53" s="92">
        <v>1</v>
      </c>
      <c r="G53" s="92">
        <f t="shared" si="69"/>
        <v>10</v>
      </c>
      <c r="H53" s="92">
        <v>1</v>
      </c>
      <c r="I53" s="92">
        <f t="shared" si="70"/>
        <v>10</v>
      </c>
      <c r="J53" s="92">
        <v>1</v>
      </c>
      <c r="K53" s="92">
        <f t="shared" si="71"/>
        <v>10</v>
      </c>
      <c r="L53" s="92">
        <v>1</v>
      </c>
      <c r="M53" s="92">
        <f t="shared" si="72"/>
        <v>10</v>
      </c>
      <c r="N53" s="92">
        <v>1</v>
      </c>
      <c r="O53" s="92">
        <f t="shared" si="73"/>
        <v>10</v>
      </c>
      <c r="P53" s="92">
        <v>1</v>
      </c>
      <c r="Q53" s="92">
        <f t="shared" si="74"/>
        <v>10</v>
      </c>
      <c r="R53" s="92">
        <v>1</v>
      </c>
      <c r="S53" s="92">
        <f t="shared" si="75"/>
        <v>10</v>
      </c>
      <c r="T53" s="92">
        <v>1</v>
      </c>
      <c r="U53" s="92">
        <f t="shared" si="76"/>
        <v>10</v>
      </c>
      <c r="V53" s="92">
        <v>1</v>
      </c>
      <c r="W53" s="92">
        <f t="shared" si="77"/>
        <v>10</v>
      </c>
      <c r="X53" s="92">
        <v>1</v>
      </c>
      <c r="Y53" s="92">
        <f t="shared" si="78"/>
        <v>10</v>
      </c>
      <c r="Z53" s="92">
        <v>1</v>
      </c>
      <c r="AA53" s="92">
        <f t="shared" si="79"/>
        <v>10</v>
      </c>
      <c r="AB53" s="92">
        <v>1</v>
      </c>
      <c r="AC53" s="92">
        <f t="shared" si="80"/>
        <v>10</v>
      </c>
      <c r="AD53" s="92">
        <v>1</v>
      </c>
      <c r="AE53" s="92">
        <f t="shared" si="81"/>
        <v>10</v>
      </c>
      <c r="AF53" s="92">
        <v>1</v>
      </c>
      <c r="AG53" s="92">
        <f t="shared" si="82"/>
        <v>10</v>
      </c>
      <c r="AH53" s="92">
        <v>1</v>
      </c>
      <c r="AI53" s="92">
        <f t="shared" si="83"/>
        <v>10</v>
      </c>
      <c r="AJ53" s="92">
        <v>1</v>
      </c>
      <c r="AK53" s="92">
        <f t="shared" si="84"/>
        <v>10</v>
      </c>
      <c r="AL53" s="92">
        <v>1</v>
      </c>
      <c r="AM53" s="92">
        <f t="shared" si="85"/>
        <v>10</v>
      </c>
      <c r="AN53" s="92">
        <v>1</v>
      </c>
      <c r="AO53" s="132">
        <f t="shared" si="86"/>
        <v>10</v>
      </c>
      <c r="AP53" s="90">
        <f t="shared" si="87"/>
        <v>18</v>
      </c>
      <c r="AQ53" s="90"/>
      <c r="AR53" s="90"/>
      <c r="AS53" s="93">
        <f t="shared" si="88"/>
        <v>180</v>
      </c>
      <c r="AT53" s="116">
        <v>2.0299999999999998</v>
      </c>
      <c r="AU53" s="116" t="s">
        <v>155</v>
      </c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7"/>
      <c r="BK53" s="107"/>
    </row>
    <row r="54" spans="1:63" ht="14.4" outlineLevel="2">
      <c r="A54" s="90" t="s">
        <v>98</v>
      </c>
      <c r="B54" s="90">
        <v>300</v>
      </c>
      <c r="C54" s="91" t="s">
        <v>71</v>
      </c>
      <c r="D54" s="92">
        <v>1</v>
      </c>
      <c r="E54" s="92">
        <f t="shared" si="68"/>
        <v>300</v>
      </c>
      <c r="F54" s="92">
        <v>0</v>
      </c>
      <c r="G54" s="92">
        <f t="shared" si="69"/>
        <v>0</v>
      </c>
      <c r="H54" s="92">
        <v>0</v>
      </c>
      <c r="I54" s="92">
        <f t="shared" si="70"/>
        <v>0</v>
      </c>
      <c r="J54" s="92">
        <v>0</v>
      </c>
      <c r="K54" s="92">
        <f t="shared" si="71"/>
        <v>0</v>
      </c>
      <c r="L54" s="92">
        <v>0</v>
      </c>
      <c r="M54" s="92">
        <f t="shared" si="72"/>
        <v>0</v>
      </c>
      <c r="N54" s="92">
        <v>0</v>
      </c>
      <c r="O54" s="92">
        <f t="shared" si="73"/>
        <v>0</v>
      </c>
      <c r="P54" s="92">
        <v>0</v>
      </c>
      <c r="Q54" s="92">
        <f t="shared" si="74"/>
        <v>0</v>
      </c>
      <c r="R54" s="92">
        <v>0</v>
      </c>
      <c r="S54" s="92">
        <f t="shared" si="75"/>
        <v>0</v>
      </c>
      <c r="T54" s="92">
        <v>0</v>
      </c>
      <c r="U54" s="92">
        <f t="shared" si="76"/>
        <v>0</v>
      </c>
      <c r="V54" s="92">
        <v>0</v>
      </c>
      <c r="W54" s="92">
        <f t="shared" si="77"/>
        <v>0</v>
      </c>
      <c r="X54" s="92">
        <v>0</v>
      </c>
      <c r="Y54" s="92">
        <f t="shared" si="78"/>
        <v>0</v>
      </c>
      <c r="Z54" s="92">
        <v>0</v>
      </c>
      <c r="AA54" s="92">
        <f t="shared" si="79"/>
        <v>0</v>
      </c>
      <c r="AB54" s="92">
        <v>0</v>
      </c>
      <c r="AC54" s="92">
        <f t="shared" si="80"/>
        <v>0</v>
      </c>
      <c r="AD54" s="92">
        <v>0</v>
      </c>
      <c r="AE54" s="92">
        <f t="shared" si="81"/>
        <v>0</v>
      </c>
      <c r="AF54" s="92">
        <v>0</v>
      </c>
      <c r="AG54" s="92">
        <f t="shared" si="82"/>
        <v>0</v>
      </c>
      <c r="AH54" s="92">
        <v>0</v>
      </c>
      <c r="AI54" s="92">
        <f t="shared" si="83"/>
        <v>0</v>
      </c>
      <c r="AJ54" s="92">
        <v>0</v>
      </c>
      <c r="AK54" s="92">
        <f t="shared" si="84"/>
        <v>0</v>
      </c>
      <c r="AL54" s="92">
        <v>0</v>
      </c>
      <c r="AM54" s="92">
        <f t="shared" si="85"/>
        <v>0</v>
      </c>
      <c r="AN54" s="92">
        <v>0</v>
      </c>
      <c r="AO54" s="132">
        <f t="shared" si="86"/>
        <v>0</v>
      </c>
      <c r="AP54" s="90">
        <f t="shared" si="87"/>
        <v>1</v>
      </c>
      <c r="AQ54" s="90"/>
      <c r="AR54" s="90"/>
      <c r="AS54" s="93">
        <f t="shared" si="88"/>
        <v>300</v>
      </c>
      <c r="AT54" s="116">
        <v>2.0299999999999998</v>
      </c>
      <c r="AU54" s="116" t="s">
        <v>155</v>
      </c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  <c r="BI54" s="107"/>
      <c r="BJ54" s="107"/>
      <c r="BK54" s="107"/>
    </row>
    <row r="55" spans="1:63" ht="41.4" outlineLevel="2">
      <c r="A55" s="95" t="s">
        <v>99</v>
      </c>
      <c r="B55" s="90">
        <v>200</v>
      </c>
      <c r="C55" s="91" t="s">
        <v>54</v>
      </c>
      <c r="D55" s="92">
        <v>0</v>
      </c>
      <c r="E55" s="92">
        <f t="shared" si="68"/>
        <v>0</v>
      </c>
      <c r="F55" s="92">
        <v>1</v>
      </c>
      <c r="G55" s="92">
        <f t="shared" si="69"/>
        <v>200</v>
      </c>
      <c r="H55" s="92">
        <v>1</v>
      </c>
      <c r="I55" s="92">
        <f t="shared" si="70"/>
        <v>200</v>
      </c>
      <c r="J55" s="92">
        <v>1</v>
      </c>
      <c r="K55" s="92">
        <f t="shared" si="71"/>
        <v>200</v>
      </c>
      <c r="L55" s="92">
        <v>1</v>
      </c>
      <c r="M55" s="92">
        <f t="shared" si="72"/>
        <v>200</v>
      </c>
      <c r="N55" s="92">
        <v>1</v>
      </c>
      <c r="O55" s="92">
        <f t="shared" si="73"/>
        <v>200</v>
      </c>
      <c r="P55" s="92">
        <v>1</v>
      </c>
      <c r="Q55" s="92">
        <f t="shared" si="74"/>
        <v>200</v>
      </c>
      <c r="R55" s="92">
        <v>1</v>
      </c>
      <c r="S55" s="92">
        <f t="shared" si="75"/>
        <v>200</v>
      </c>
      <c r="T55" s="92">
        <v>1</v>
      </c>
      <c r="U55" s="92">
        <f t="shared" si="76"/>
        <v>200</v>
      </c>
      <c r="V55" s="92">
        <v>1</v>
      </c>
      <c r="W55" s="92">
        <f t="shared" si="77"/>
        <v>200</v>
      </c>
      <c r="X55" s="92">
        <v>1</v>
      </c>
      <c r="Y55" s="92">
        <f t="shared" si="78"/>
        <v>200</v>
      </c>
      <c r="Z55" s="92">
        <v>1</v>
      </c>
      <c r="AA55" s="92">
        <f t="shared" si="79"/>
        <v>200</v>
      </c>
      <c r="AB55" s="92">
        <v>1</v>
      </c>
      <c r="AC55" s="92">
        <f t="shared" si="80"/>
        <v>200</v>
      </c>
      <c r="AD55" s="92">
        <v>1</v>
      </c>
      <c r="AE55" s="92">
        <f t="shared" si="81"/>
        <v>200</v>
      </c>
      <c r="AF55" s="92">
        <v>1</v>
      </c>
      <c r="AG55" s="92">
        <f t="shared" si="82"/>
        <v>200</v>
      </c>
      <c r="AH55" s="92">
        <v>1</v>
      </c>
      <c r="AI55" s="92">
        <f t="shared" si="83"/>
        <v>200</v>
      </c>
      <c r="AJ55" s="92">
        <v>1</v>
      </c>
      <c r="AK55" s="92">
        <f t="shared" si="84"/>
        <v>200</v>
      </c>
      <c r="AL55" s="92">
        <v>1</v>
      </c>
      <c r="AM55" s="92">
        <f t="shared" si="85"/>
        <v>200</v>
      </c>
      <c r="AN55" s="92">
        <v>1</v>
      </c>
      <c r="AO55" s="132">
        <f t="shared" si="86"/>
        <v>200</v>
      </c>
      <c r="AP55" s="90">
        <f t="shared" si="87"/>
        <v>18</v>
      </c>
      <c r="AQ55" s="90"/>
      <c r="AR55" s="90"/>
      <c r="AS55" s="93">
        <f t="shared" si="88"/>
        <v>3600</v>
      </c>
      <c r="AT55" s="116">
        <v>2.0299999999999998</v>
      </c>
      <c r="AU55" s="116" t="s">
        <v>155</v>
      </c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  <c r="BI55" s="107"/>
      <c r="BJ55" s="107"/>
      <c r="BK55" s="107"/>
    </row>
    <row r="56" spans="1:63" ht="14.4" outlineLevel="2">
      <c r="A56" s="90" t="s">
        <v>100</v>
      </c>
      <c r="B56" s="90">
        <v>25</v>
      </c>
      <c r="C56" s="91" t="s">
        <v>71</v>
      </c>
      <c r="D56" s="92">
        <v>3</v>
      </c>
      <c r="E56" s="92">
        <f t="shared" si="68"/>
        <v>75</v>
      </c>
      <c r="F56" s="92">
        <v>0</v>
      </c>
      <c r="G56" s="92">
        <f t="shared" si="69"/>
        <v>0</v>
      </c>
      <c r="H56" s="92">
        <v>0</v>
      </c>
      <c r="I56" s="92">
        <f t="shared" si="70"/>
        <v>0</v>
      </c>
      <c r="J56" s="92">
        <v>0</v>
      </c>
      <c r="K56" s="92">
        <f t="shared" si="71"/>
        <v>0</v>
      </c>
      <c r="L56" s="92">
        <v>0</v>
      </c>
      <c r="M56" s="92">
        <f t="shared" si="72"/>
        <v>0</v>
      </c>
      <c r="N56" s="92">
        <v>0</v>
      </c>
      <c r="O56" s="92">
        <f t="shared" si="73"/>
        <v>0</v>
      </c>
      <c r="P56" s="92">
        <v>0</v>
      </c>
      <c r="Q56" s="92">
        <f t="shared" si="74"/>
        <v>0</v>
      </c>
      <c r="R56" s="92">
        <v>0</v>
      </c>
      <c r="S56" s="92">
        <f t="shared" si="75"/>
        <v>0</v>
      </c>
      <c r="T56" s="92">
        <v>0</v>
      </c>
      <c r="U56" s="92">
        <f t="shared" si="76"/>
        <v>0</v>
      </c>
      <c r="V56" s="92">
        <v>0</v>
      </c>
      <c r="W56" s="92">
        <f t="shared" si="77"/>
        <v>0</v>
      </c>
      <c r="X56" s="92">
        <v>0</v>
      </c>
      <c r="Y56" s="92">
        <f t="shared" si="78"/>
        <v>0</v>
      </c>
      <c r="Z56" s="92">
        <v>0</v>
      </c>
      <c r="AA56" s="92">
        <f t="shared" si="79"/>
        <v>0</v>
      </c>
      <c r="AB56" s="92">
        <v>0</v>
      </c>
      <c r="AC56" s="92">
        <f t="shared" si="80"/>
        <v>0</v>
      </c>
      <c r="AD56" s="92">
        <v>0</v>
      </c>
      <c r="AE56" s="92">
        <f t="shared" si="81"/>
        <v>0</v>
      </c>
      <c r="AF56" s="92">
        <v>0</v>
      </c>
      <c r="AG56" s="92">
        <f t="shared" si="82"/>
        <v>0</v>
      </c>
      <c r="AH56" s="92">
        <v>0</v>
      </c>
      <c r="AI56" s="92">
        <f t="shared" si="83"/>
        <v>0</v>
      </c>
      <c r="AJ56" s="92">
        <v>0</v>
      </c>
      <c r="AK56" s="92">
        <f t="shared" si="84"/>
        <v>0</v>
      </c>
      <c r="AL56" s="92">
        <v>0</v>
      </c>
      <c r="AM56" s="92">
        <f t="shared" si="85"/>
        <v>0</v>
      </c>
      <c r="AN56" s="92">
        <v>0</v>
      </c>
      <c r="AO56" s="132">
        <f t="shared" si="86"/>
        <v>0</v>
      </c>
      <c r="AP56" s="90">
        <f t="shared" si="87"/>
        <v>3</v>
      </c>
      <c r="AQ56" s="90"/>
      <c r="AR56" s="90"/>
      <c r="AS56" s="93">
        <f t="shared" si="88"/>
        <v>75</v>
      </c>
      <c r="AT56" s="116">
        <v>2.0299999999999998</v>
      </c>
      <c r="AU56" s="116" t="s">
        <v>155</v>
      </c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  <c r="BK56" s="107"/>
    </row>
    <row r="57" spans="1:63" ht="14.4" outlineLevel="2">
      <c r="A57" s="90" t="s">
        <v>101</v>
      </c>
      <c r="B57" s="90">
        <v>30</v>
      </c>
      <c r="C57" s="91" t="s">
        <v>54</v>
      </c>
      <c r="D57" s="92">
        <v>0</v>
      </c>
      <c r="E57" s="92">
        <f t="shared" si="68"/>
        <v>0</v>
      </c>
      <c r="F57" s="92">
        <v>1</v>
      </c>
      <c r="G57" s="92">
        <f t="shared" si="69"/>
        <v>30</v>
      </c>
      <c r="H57" s="92">
        <v>1</v>
      </c>
      <c r="I57" s="92">
        <f t="shared" si="70"/>
        <v>30</v>
      </c>
      <c r="J57" s="92">
        <v>1</v>
      </c>
      <c r="K57" s="92">
        <f t="shared" si="71"/>
        <v>30</v>
      </c>
      <c r="L57" s="92">
        <v>1</v>
      </c>
      <c r="M57" s="92">
        <f t="shared" si="72"/>
        <v>30</v>
      </c>
      <c r="N57" s="92">
        <v>1</v>
      </c>
      <c r="O57" s="92">
        <f t="shared" si="73"/>
        <v>30</v>
      </c>
      <c r="P57" s="92">
        <v>1</v>
      </c>
      <c r="Q57" s="92">
        <f t="shared" si="74"/>
        <v>30</v>
      </c>
      <c r="R57" s="92">
        <v>1</v>
      </c>
      <c r="S57" s="92">
        <f t="shared" si="75"/>
        <v>30</v>
      </c>
      <c r="T57" s="92">
        <v>1</v>
      </c>
      <c r="U57" s="92">
        <f t="shared" si="76"/>
        <v>30</v>
      </c>
      <c r="V57" s="92">
        <v>1</v>
      </c>
      <c r="W57" s="92">
        <f t="shared" si="77"/>
        <v>30</v>
      </c>
      <c r="X57" s="92">
        <v>1</v>
      </c>
      <c r="Y57" s="92">
        <f t="shared" si="78"/>
        <v>30</v>
      </c>
      <c r="Z57" s="92">
        <v>1</v>
      </c>
      <c r="AA57" s="92">
        <f t="shared" si="79"/>
        <v>30</v>
      </c>
      <c r="AB57" s="92">
        <v>1</v>
      </c>
      <c r="AC57" s="92">
        <f t="shared" si="80"/>
        <v>30</v>
      </c>
      <c r="AD57" s="92">
        <v>1</v>
      </c>
      <c r="AE57" s="92">
        <f t="shared" si="81"/>
        <v>30</v>
      </c>
      <c r="AF57" s="92">
        <v>1</v>
      </c>
      <c r="AG57" s="92">
        <f t="shared" si="82"/>
        <v>30</v>
      </c>
      <c r="AH57" s="92">
        <v>1</v>
      </c>
      <c r="AI57" s="92">
        <f t="shared" si="83"/>
        <v>30</v>
      </c>
      <c r="AJ57" s="92">
        <v>1</v>
      </c>
      <c r="AK57" s="92">
        <f t="shared" si="84"/>
        <v>30</v>
      </c>
      <c r="AL57" s="92">
        <v>1</v>
      </c>
      <c r="AM57" s="92">
        <f t="shared" si="85"/>
        <v>30</v>
      </c>
      <c r="AN57" s="92">
        <v>1</v>
      </c>
      <c r="AO57" s="132">
        <f t="shared" si="86"/>
        <v>30</v>
      </c>
      <c r="AP57" s="90">
        <f t="shared" si="87"/>
        <v>18</v>
      </c>
      <c r="AQ57" s="90"/>
      <c r="AR57" s="90"/>
      <c r="AS57" s="93">
        <f t="shared" si="88"/>
        <v>540</v>
      </c>
      <c r="AT57" s="116">
        <v>2.0299999999999998</v>
      </c>
      <c r="AU57" s="116" t="s">
        <v>155</v>
      </c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107"/>
      <c r="BI57" s="107"/>
      <c r="BJ57" s="107"/>
      <c r="BK57" s="107"/>
    </row>
    <row r="58" spans="1:63" ht="14.4" outlineLevel="2">
      <c r="A58" s="90" t="s">
        <v>102</v>
      </c>
      <c r="B58" s="90">
        <v>25</v>
      </c>
      <c r="C58" s="91" t="s">
        <v>71</v>
      </c>
      <c r="D58" s="92">
        <v>1</v>
      </c>
      <c r="E58" s="92">
        <f t="shared" si="68"/>
        <v>25</v>
      </c>
      <c r="F58" s="92">
        <v>0</v>
      </c>
      <c r="G58" s="92">
        <f t="shared" si="69"/>
        <v>0</v>
      </c>
      <c r="H58" s="92">
        <v>0</v>
      </c>
      <c r="I58" s="92">
        <f t="shared" si="70"/>
        <v>0</v>
      </c>
      <c r="J58" s="92">
        <v>0</v>
      </c>
      <c r="K58" s="92">
        <f t="shared" si="71"/>
        <v>0</v>
      </c>
      <c r="L58" s="92">
        <v>0</v>
      </c>
      <c r="M58" s="92">
        <f t="shared" si="72"/>
        <v>0</v>
      </c>
      <c r="N58" s="92">
        <v>0</v>
      </c>
      <c r="O58" s="92">
        <f t="shared" si="73"/>
        <v>0</v>
      </c>
      <c r="P58" s="92">
        <v>0</v>
      </c>
      <c r="Q58" s="92">
        <f t="shared" si="74"/>
        <v>0</v>
      </c>
      <c r="R58" s="92">
        <v>0</v>
      </c>
      <c r="S58" s="92">
        <f t="shared" si="75"/>
        <v>0</v>
      </c>
      <c r="T58" s="92">
        <v>0</v>
      </c>
      <c r="U58" s="92">
        <f t="shared" si="76"/>
        <v>0</v>
      </c>
      <c r="V58" s="92">
        <v>0</v>
      </c>
      <c r="W58" s="92">
        <f t="shared" si="77"/>
        <v>0</v>
      </c>
      <c r="X58" s="92">
        <v>0</v>
      </c>
      <c r="Y58" s="92">
        <f t="shared" si="78"/>
        <v>0</v>
      </c>
      <c r="Z58" s="92">
        <v>0</v>
      </c>
      <c r="AA58" s="92">
        <f t="shared" si="79"/>
        <v>0</v>
      </c>
      <c r="AB58" s="92"/>
      <c r="AC58" s="92">
        <f t="shared" si="80"/>
        <v>0</v>
      </c>
      <c r="AD58" s="92"/>
      <c r="AE58" s="92">
        <f t="shared" si="81"/>
        <v>0</v>
      </c>
      <c r="AF58" s="92"/>
      <c r="AG58" s="92">
        <f t="shared" si="82"/>
        <v>0</v>
      </c>
      <c r="AH58" s="92"/>
      <c r="AI58" s="92">
        <f t="shared" si="83"/>
        <v>0</v>
      </c>
      <c r="AJ58" s="92"/>
      <c r="AK58" s="92">
        <f t="shared" si="84"/>
        <v>0</v>
      </c>
      <c r="AL58" s="92"/>
      <c r="AM58" s="92">
        <f t="shared" si="85"/>
        <v>0</v>
      </c>
      <c r="AN58" s="92"/>
      <c r="AO58" s="132">
        <f t="shared" si="86"/>
        <v>0</v>
      </c>
      <c r="AP58" s="90">
        <f t="shared" si="87"/>
        <v>1</v>
      </c>
      <c r="AQ58" s="90"/>
      <c r="AR58" s="90"/>
      <c r="AS58" s="93">
        <f t="shared" si="88"/>
        <v>25</v>
      </c>
      <c r="AT58" s="116">
        <v>2.0299999999999998</v>
      </c>
      <c r="AU58" s="116" t="s">
        <v>155</v>
      </c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  <c r="BH58" s="107"/>
      <c r="BI58" s="107"/>
      <c r="BJ58" s="107"/>
      <c r="BK58" s="107"/>
    </row>
    <row r="59" spans="1:63" ht="14.4" outlineLevel="2">
      <c r="A59" s="90" t="s">
        <v>103</v>
      </c>
      <c r="B59" s="90">
        <v>125</v>
      </c>
      <c r="C59" s="91" t="s">
        <v>71</v>
      </c>
      <c r="D59" s="92">
        <v>1</v>
      </c>
      <c r="E59" s="92">
        <f t="shared" si="68"/>
        <v>125</v>
      </c>
      <c r="F59" s="92">
        <v>0</v>
      </c>
      <c r="G59" s="92">
        <f t="shared" si="69"/>
        <v>0</v>
      </c>
      <c r="H59" s="92">
        <v>0</v>
      </c>
      <c r="I59" s="92">
        <f t="shared" si="70"/>
        <v>0</v>
      </c>
      <c r="J59" s="92">
        <v>0</v>
      </c>
      <c r="K59" s="92">
        <f t="shared" si="71"/>
        <v>0</v>
      </c>
      <c r="L59" s="92">
        <v>0</v>
      </c>
      <c r="M59" s="92">
        <f t="shared" si="72"/>
        <v>0</v>
      </c>
      <c r="N59" s="92">
        <v>0</v>
      </c>
      <c r="O59" s="92">
        <f t="shared" si="73"/>
        <v>0</v>
      </c>
      <c r="P59" s="92">
        <v>0</v>
      </c>
      <c r="Q59" s="92">
        <f t="shared" si="74"/>
        <v>0</v>
      </c>
      <c r="R59" s="92">
        <v>0</v>
      </c>
      <c r="S59" s="92">
        <f t="shared" si="75"/>
        <v>0</v>
      </c>
      <c r="T59" s="92">
        <v>0</v>
      </c>
      <c r="U59" s="92">
        <f t="shared" si="76"/>
        <v>0</v>
      </c>
      <c r="V59" s="92">
        <v>0</v>
      </c>
      <c r="W59" s="92">
        <f t="shared" si="77"/>
        <v>0</v>
      </c>
      <c r="X59" s="92">
        <v>0</v>
      </c>
      <c r="Y59" s="92">
        <f t="shared" si="78"/>
        <v>0</v>
      </c>
      <c r="Z59" s="92">
        <v>0</v>
      </c>
      <c r="AA59" s="92">
        <f t="shared" si="79"/>
        <v>0</v>
      </c>
      <c r="AB59" s="92"/>
      <c r="AC59" s="92">
        <f t="shared" si="80"/>
        <v>0</v>
      </c>
      <c r="AD59" s="92"/>
      <c r="AE59" s="92">
        <f t="shared" si="81"/>
        <v>0</v>
      </c>
      <c r="AF59" s="92"/>
      <c r="AG59" s="92">
        <f t="shared" si="82"/>
        <v>0</v>
      </c>
      <c r="AH59" s="92"/>
      <c r="AI59" s="92">
        <f t="shared" si="83"/>
        <v>0</v>
      </c>
      <c r="AJ59" s="92"/>
      <c r="AK59" s="92">
        <f t="shared" si="84"/>
        <v>0</v>
      </c>
      <c r="AL59" s="92"/>
      <c r="AM59" s="92">
        <f t="shared" si="85"/>
        <v>0</v>
      </c>
      <c r="AN59" s="92"/>
      <c r="AO59" s="132">
        <f t="shared" si="86"/>
        <v>0</v>
      </c>
      <c r="AP59" s="90">
        <f t="shared" si="87"/>
        <v>1</v>
      </c>
      <c r="AQ59" s="90"/>
      <c r="AR59" s="90"/>
      <c r="AS59" s="93">
        <f t="shared" si="88"/>
        <v>125</v>
      </c>
      <c r="AT59" s="116">
        <v>2.0299999999999998</v>
      </c>
      <c r="AU59" s="116" t="s">
        <v>155</v>
      </c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  <c r="BH59" s="107"/>
      <c r="BI59" s="107"/>
      <c r="BJ59" s="107"/>
      <c r="BK59" s="107"/>
    </row>
    <row r="60" spans="1:63" ht="14.4" outlineLevel="2">
      <c r="A60" s="90" t="s">
        <v>104</v>
      </c>
      <c r="B60" s="90">
        <v>30</v>
      </c>
      <c r="C60" s="91" t="s">
        <v>54</v>
      </c>
      <c r="D60" s="92">
        <v>0</v>
      </c>
      <c r="E60" s="92">
        <f t="shared" si="68"/>
        <v>0</v>
      </c>
      <c r="F60" s="92">
        <v>1</v>
      </c>
      <c r="G60" s="92">
        <f t="shared" si="69"/>
        <v>30</v>
      </c>
      <c r="H60" s="92">
        <v>1</v>
      </c>
      <c r="I60" s="92">
        <f t="shared" si="70"/>
        <v>30</v>
      </c>
      <c r="J60" s="92">
        <v>1</v>
      </c>
      <c r="K60" s="92">
        <f t="shared" si="71"/>
        <v>30</v>
      </c>
      <c r="L60" s="92">
        <v>1</v>
      </c>
      <c r="M60" s="92">
        <f t="shared" si="72"/>
        <v>30</v>
      </c>
      <c r="N60" s="92">
        <v>1</v>
      </c>
      <c r="O60" s="92">
        <f t="shared" si="73"/>
        <v>30</v>
      </c>
      <c r="P60" s="92">
        <v>1</v>
      </c>
      <c r="Q60" s="92">
        <f t="shared" si="74"/>
        <v>30</v>
      </c>
      <c r="R60" s="92">
        <v>1</v>
      </c>
      <c r="S60" s="92">
        <f t="shared" si="75"/>
        <v>30</v>
      </c>
      <c r="T60" s="92">
        <v>1</v>
      </c>
      <c r="U60" s="92">
        <f t="shared" si="76"/>
        <v>30</v>
      </c>
      <c r="V60" s="92">
        <v>1</v>
      </c>
      <c r="W60" s="92">
        <f t="shared" si="77"/>
        <v>30</v>
      </c>
      <c r="X60" s="92">
        <v>1</v>
      </c>
      <c r="Y60" s="92">
        <f t="shared" si="78"/>
        <v>30</v>
      </c>
      <c r="Z60" s="92">
        <v>1</v>
      </c>
      <c r="AA60" s="92">
        <f t="shared" si="79"/>
        <v>30</v>
      </c>
      <c r="AB60" s="92">
        <v>1</v>
      </c>
      <c r="AC60" s="92">
        <f t="shared" si="80"/>
        <v>30</v>
      </c>
      <c r="AD60" s="92">
        <v>1</v>
      </c>
      <c r="AE60" s="92">
        <f t="shared" si="81"/>
        <v>30</v>
      </c>
      <c r="AF60" s="92">
        <v>1</v>
      </c>
      <c r="AG60" s="92">
        <f t="shared" si="82"/>
        <v>30</v>
      </c>
      <c r="AH60" s="92">
        <v>1</v>
      </c>
      <c r="AI60" s="92">
        <f t="shared" si="83"/>
        <v>30</v>
      </c>
      <c r="AJ60" s="92">
        <v>1</v>
      </c>
      <c r="AK60" s="92">
        <f t="shared" si="84"/>
        <v>30</v>
      </c>
      <c r="AL60" s="92">
        <v>1</v>
      </c>
      <c r="AM60" s="92">
        <f t="shared" si="85"/>
        <v>30</v>
      </c>
      <c r="AN60" s="92">
        <v>1</v>
      </c>
      <c r="AO60" s="132">
        <f t="shared" si="86"/>
        <v>30</v>
      </c>
      <c r="AP60" s="90">
        <f t="shared" si="87"/>
        <v>18</v>
      </c>
      <c r="AQ60" s="90"/>
      <c r="AR60" s="90"/>
      <c r="AS60" s="93">
        <f t="shared" si="88"/>
        <v>540</v>
      </c>
      <c r="AT60" s="116">
        <v>2.0299999999999998</v>
      </c>
      <c r="AU60" s="116" t="s">
        <v>155</v>
      </c>
      <c r="AV60" s="107"/>
      <c r="AW60" s="107"/>
      <c r="AX60" s="107"/>
      <c r="AY60" s="107"/>
      <c r="AZ60" s="107"/>
      <c r="BA60" s="107"/>
      <c r="BB60" s="107"/>
      <c r="BC60" s="107"/>
      <c r="BD60" s="107"/>
      <c r="BE60" s="107"/>
      <c r="BF60" s="107"/>
      <c r="BG60" s="107"/>
      <c r="BH60" s="107"/>
      <c r="BI60" s="107"/>
      <c r="BJ60" s="107"/>
      <c r="BK60" s="107"/>
    </row>
    <row r="61" spans="1:63" ht="14.4" outlineLevel="2">
      <c r="A61" s="90" t="s">
        <v>105</v>
      </c>
      <c r="B61" s="90">
        <v>45</v>
      </c>
      <c r="C61" s="91" t="s">
        <v>71</v>
      </c>
      <c r="D61" s="92">
        <v>1</v>
      </c>
      <c r="E61" s="92">
        <f t="shared" si="68"/>
        <v>45</v>
      </c>
      <c r="F61" s="92">
        <v>0</v>
      </c>
      <c r="G61" s="92">
        <f t="shared" si="69"/>
        <v>0</v>
      </c>
      <c r="H61" s="92">
        <v>0</v>
      </c>
      <c r="I61" s="92">
        <f t="shared" si="70"/>
        <v>0</v>
      </c>
      <c r="J61" s="92">
        <v>0</v>
      </c>
      <c r="K61" s="92">
        <f t="shared" si="71"/>
        <v>0</v>
      </c>
      <c r="L61" s="92">
        <v>0</v>
      </c>
      <c r="M61" s="92">
        <f t="shared" si="72"/>
        <v>0</v>
      </c>
      <c r="N61" s="92">
        <v>0</v>
      </c>
      <c r="O61" s="92">
        <f t="shared" si="73"/>
        <v>0</v>
      </c>
      <c r="P61" s="92">
        <v>0</v>
      </c>
      <c r="Q61" s="92">
        <f t="shared" si="74"/>
        <v>0</v>
      </c>
      <c r="R61" s="92">
        <v>0</v>
      </c>
      <c r="S61" s="92">
        <f t="shared" si="75"/>
        <v>0</v>
      </c>
      <c r="T61" s="92">
        <v>0</v>
      </c>
      <c r="U61" s="92">
        <f t="shared" si="76"/>
        <v>0</v>
      </c>
      <c r="V61" s="92">
        <v>0</v>
      </c>
      <c r="W61" s="92">
        <f t="shared" si="77"/>
        <v>0</v>
      </c>
      <c r="X61" s="92">
        <v>0</v>
      </c>
      <c r="Y61" s="92">
        <f t="shared" si="78"/>
        <v>0</v>
      </c>
      <c r="Z61" s="92">
        <v>0</v>
      </c>
      <c r="AA61" s="92">
        <f t="shared" si="79"/>
        <v>0</v>
      </c>
      <c r="AB61" s="92">
        <v>0</v>
      </c>
      <c r="AC61" s="92">
        <f t="shared" si="80"/>
        <v>0</v>
      </c>
      <c r="AD61" s="92">
        <v>0</v>
      </c>
      <c r="AE61" s="92">
        <f t="shared" si="81"/>
        <v>0</v>
      </c>
      <c r="AF61" s="92">
        <v>0</v>
      </c>
      <c r="AG61" s="92">
        <f t="shared" si="82"/>
        <v>0</v>
      </c>
      <c r="AH61" s="92">
        <v>0</v>
      </c>
      <c r="AI61" s="92">
        <f t="shared" si="83"/>
        <v>0</v>
      </c>
      <c r="AJ61" s="92">
        <v>0</v>
      </c>
      <c r="AK61" s="92">
        <f t="shared" si="84"/>
        <v>0</v>
      </c>
      <c r="AL61" s="92">
        <v>0</v>
      </c>
      <c r="AM61" s="92">
        <f t="shared" si="85"/>
        <v>0</v>
      </c>
      <c r="AN61" s="92">
        <v>0</v>
      </c>
      <c r="AO61" s="132">
        <f t="shared" si="86"/>
        <v>0</v>
      </c>
      <c r="AP61" s="90">
        <f t="shared" si="87"/>
        <v>1</v>
      </c>
      <c r="AQ61" s="90"/>
      <c r="AR61" s="90"/>
      <c r="AS61" s="93">
        <f t="shared" si="88"/>
        <v>45</v>
      </c>
      <c r="AT61" s="116">
        <v>2.0299999999999998</v>
      </c>
      <c r="AU61" s="116" t="s">
        <v>155</v>
      </c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107"/>
      <c r="BI61" s="107"/>
      <c r="BJ61" s="107"/>
      <c r="BK61" s="107"/>
    </row>
    <row r="62" spans="1:63" ht="14.4" outlineLevel="2">
      <c r="A62" s="90" t="s">
        <v>106</v>
      </c>
      <c r="B62" s="90">
        <v>250</v>
      </c>
      <c r="C62" s="91" t="s">
        <v>71</v>
      </c>
      <c r="D62" s="92">
        <v>4</v>
      </c>
      <c r="E62" s="92">
        <f t="shared" si="68"/>
        <v>1000</v>
      </c>
      <c r="F62" s="92">
        <v>0</v>
      </c>
      <c r="G62" s="92">
        <f t="shared" si="69"/>
        <v>0</v>
      </c>
      <c r="H62" s="92">
        <v>0</v>
      </c>
      <c r="I62" s="92">
        <f t="shared" si="70"/>
        <v>0</v>
      </c>
      <c r="J62" s="92">
        <v>0</v>
      </c>
      <c r="K62" s="92">
        <f t="shared" si="71"/>
        <v>0</v>
      </c>
      <c r="L62" s="92">
        <v>0</v>
      </c>
      <c r="M62" s="92">
        <f t="shared" si="72"/>
        <v>0</v>
      </c>
      <c r="N62" s="92"/>
      <c r="O62" s="92">
        <f t="shared" si="73"/>
        <v>0</v>
      </c>
      <c r="P62" s="92">
        <v>0</v>
      </c>
      <c r="Q62" s="92">
        <f t="shared" si="74"/>
        <v>0</v>
      </c>
      <c r="R62" s="92">
        <v>0</v>
      </c>
      <c r="S62" s="92">
        <f t="shared" si="75"/>
        <v>0</v>
      </c>
      <c r="T62" s="92">
        <v>0</v>
      </c>
      <c r="U62" s="92">
        <f t="shared" si="76"/>
        <v>0</v>
      </c>
      <c r="V62" s="92">
        <v>0</v>
      </c>
      <c r="W62" s="92">
        <f t="shared" si="77"/>
        <v>0</v>
      </c>
      <c r="X62" s="92">
        <v>0</v>
      </c>
      <c r="Y62" s="92">
        <f t="shared" si="78"/>
        <v>0</v>
      </c>
      <c r="Z62" s="92">
        <v>0</v>
      </c>
      <c r="AA62" s="92">
        <f t="shared" si="79"/>
        <v>0</v>
      </c>
      <c r="AB62" s="92">
        <v>0</v>
      </c>
      <c r="AC62" s="92">
        <f t="shared" si="80"/>
        <v>0</v>
      </c>
      <c r="AD62" s="92">
        <v>0</v>
      </c>
      <c r="AE62" s="92">
        <f t="shared" si="81"/>
        <v>0</v>
      </c>
      <c r="AF62" s="92">
        <v>0</v>
      </c>
      <c r="AG62" s="92">
        <f t="shared" si="82"/>
        <v>0</v>
      </c>
      <c r="AH62" s="92">
        <v>0</v>
      </c>
      <c r="AI62" s="92">
        <f t="shared" si="83"/>
        <v>0</v>
      </c>
      <c r="AJ62" s="92">
        <v>0</v>
      </c>
      <c r="AK62" s="92">
        <f t="shared" si="84"/>
        <v>0</v>
      </c>
      <c r="AL62" s="92">
        <v>0</v>
      </c>
      <c r="AM62" s="92">
        <f t="shared" si="85"/>
        <v>0</v>
      </c>
      <c r="AN62" s="92">
        <v>0</v>
      </c>
      <c r="AO62" s="132">
        <f t="shared" si="86"/>
        <v>0</v>
      </c>
      <c r="AP62" s="90">
        <f t="shared" si="87"/>
        <v>4</v>
      </c>
      <c r="AQ62" s="90"/>
      <c r="AR62" s="90"/>
      <c r="AS62" s="93">
        <f t="shared" si="88"/>
        <v>1000</v>
      </c>
      <c r="AT62" s="116">
        <v>2.0299999999999998</v>
      </c>
      <c r="AU62" s="116" t="s">
        <v>155</v>
      </c>
      <c r="AV62" s="107"/>
      <c r="AW62" s="107"/>
      <c r="AX62" s="107"/>
      <c r="AY62" s="107"/>
      <c r="AZ62" s="107"/>
      <c r="BA62" s="107"/>
      <c r="BB62" s="107"/>
      <c r="BC62" s="107"/>
      <c r="BD62" s="107"/>
      <c r="BE62" s="107"/>
      <c r="BF62" s="107"/>
      <c r="BG62" s="107"/>
      <c r="BH62" s="107"/>
      <c r="BI62" s="107"/>
      <c r="BJ62" s="107"/>
      <c r="BK62" s="107"/>
    </row>
    <row r="63" spans="1:63" ht="14.4" outlineLevel="2">
      <c r="A63" s="90" t="s">
        <v>107</v>
      </c>
      <c r="B63" s="90">
        <v>150</v>
      </c>
      <c r="C63" s="91" t="s">
        <v>71</v>
      </c>
      <c r="D63" s="92">
        <v>4</v>
      </c>
      <c r="E63" s="92">
        <f t="shared" si="68"/>
        <v>600</v>
      </c>
      <c r="F63" s="92">
        <v>0</v>
      </c>
      <c r="G63" s="92">
        <f t="shared" si="69"/>
        <v>0</v>
      </c>
      <c r="H63" s="92">
        <v>0</v>
      </c>
      <c r="I63" s="92">
        <f t="shared" si="70"/>
        <v>0</v>
      </c>
      <c r="J63" s="92">
        <v>0</v>
      </c>
      <c r="K63" s="92">
        <f t="shared" si="71"/>
        <v>0</v>
      </c>
      <c r="L63" s="92">
        <v>0</v>
      </c>
      <c r="M63" s="92">
        <f t="shared" si="72"/>
        <v>0</v>
      </c>
      <c r="N63" s="92"/>
      <c r="O63" s="92">
        <f t="shared" si="73"/>
        <v>0</v>
      </c>
      <c r="P63" s="92">
        <v>0</v>
      </c>
      <c r="Q63" s="92">
        <f t="shared" si="74"/>
        <v>0</v>
      </c>
      <c r="R63" s="92">
        <v>0</v>
      </c>
      <c r="S63" s="92">
        <f t="shared" si="75"/>
        <v>0</v>
      </c>
      <c r="T63" s="92">
        <v>0</v>
      </c>
      <c r="U63" s="92">
        <f t="shared" si="76"/>
        <v>0</v>
      </c>
      <c r="V63" s="92">
        <v>0</v>
      </c>
      <c r="W63" s="92">
        <f t="shared" si="77"/>
        <v>0</v>
      </c>
      <c r="X63" s="92">
        <v>0</v>
      </c>
      <c r="Y63" s="92">
        <f t="shared" si="78"/>
        <v>0</v>
      </c>
      <c r="Z63" s="92">
        <v>0</v>
      </c>
      <c r="AA63" s="92">
        <f t="shared" si="79"/>
        <v>0</v>
      </c>
      <c r="AB63" s="92">
        <v>0</v>
      </c>
      <c r="AC63" s="92">
        <f t="shared" si="80"/>
        <v>0</v>
      </c>
      <c r="AD63" s="92">
        <v>0</v>
      </c>
      <c r="AE63" s="92">
        <f t="shared" si="81"/>
        <v>0</v>
      </c>
      <c r="AF63" s="92">
        <v>0</v>
      </c>
      <c r="AG63" s="92">
        <f t="shared" si="82"/>
        <v>0</v>
      </c>
      <c r="AH63" s="92">
        <v>0</v>
      </c>
      <c r="AI63" s="92">
        <f t="shared" si="83"/>
        <v>0</v>
      </c>
      <c r="AJ63" s="92">
        <v>0</v>
      </c>
      <c r="AK63" s="92">
        <f t="shared" si="84"/>
        <v>0</v>
      </c>
      <c r="AL63" s="92">
        <v>0</v>
      </c>
      <c r="AM63" s="92">
        <f t="shared" si="85"/>
        <v>0</v>
      </c>
      <c r="AN63" s="92">
        <v>0</v>
      </c>
      <c r="AO63" s="132">
        <f t="shared" si="86"/>
        <v>0</v>
      </c>
      <c r="AP63" s="90">
        <f t="shared" si="87"/>
        <v>4</v>
      </c>
      <c r="AQ63" s="90"/>
      <c r="AR63" s="90"/>
      <c r="AS63" s="93">
        <f t="shared" si="88"/>
        <v>600</v>
      </c>
      <c r="AT63" s="116">
        <v>2.0299999999999998</v>
      </c>
      <c r="AU63" s="116" t="s">
        <v>155</v>
      </c>
      <c r="AV63" s="107"/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</row>
    <row r="64" spans="1:63" ht="14.4" outlineLevel="2">
      <c r="A64" s="90" t="s">
        <v>108</v>
      </c>
      <c r="B64" s="90">
        <v>30</v>
      </c>
      <c r="C64" s="91" t="s">
        <v>71</v>
      </c>
      <c r="D64" s="92">
        <v>12</v>
      </c>
      <c r="E64" s="92">
        <f t="shared" si="68"/>
        <v>360</v>
      </c>
      <c r="F64" s="92">
        <v>0</v>
      </c>
      <c r="G64" s="92">
        <f t="shared" si="69"/>
        <v>0</v>
      </c>
      <c r="H64" s="92">
        <v>0</v>
      </c>
      <c r="I64" s="92">
        <f t="shared" si="70"/>
        <v>0</v>
      </c>
      <c r="J64" s="92">
        <v>0</v>
      </c>
      <c r="K64" s="92">
        <f t="shared" si="71"/>
        <v>0</v>
      </c>
      <c r="L64" s="92">
        <v>0</v>
      </c>
      <c r="M64" s="92">
        <f t="shared" si="72"/>
        <v>0</v>
      </c>
      <c r="N64" s="92"/>
      <c r="O64" s="92">
        <f t="shared" si="73"/>
        <v>0</v>
      </c>
      <c r="P64" s="92">
        <v>0</v>
      </c>
      <c r="Q64" s="92">
        <f t="shared" si="74"/>
        <v>0</v>
      </c>
      <c r="R64" s="92">
        <v>0</v>
      </c>
      <c r="S64" s="92">
        <f t="shared" si="75"/>
        <v>0</v>
      </c>
      <c r="T64" s="92">
        <v>0</v>
      </c>
      <c r="U64" s="92">
        <f t="shared" si="76"/>
        <v>0</v>
      </c>
      <c r="V64" s="92">
        <v>0</v>
      </c>
      <c r="W64" s="92">
        <f t="shared" si="77"/>
        <v>0</v>
      </c>
      <c r="X64" s="92">
        <v>0</v>
      </c>
      <c r="Y64" s="92">
        <f t="shared" si="78"/>
        <v>0</v>
      </c>
      <c r="Z64" s="92">
        <v>0</v>
      </c>
      <c r="AA64" s="92">
        <f t="shared" si="79"/>
        <v>0</v>
      </c>
      <c r="AB64" s="92">
        <v>0</v>
      </c>
      <c r="AC64" s="92">
        <f t="shared" si="80"/>
        <v>0</v>
      </c>
      <c r="AD64" s="92">
        <v>0</v>
      </c>
      <c r="AE64" s="92">
        <f t="shared" si="81"/>
        <v>0</v>
      </c>
      <c r="AF64" s="92">
        <v>0</v>
      </c>
      <c r="AG64" s="92">
        <f t="shared" si="82"/>
        <v>0</v>
      </c>
      <c r="AH64" s="92">
        <v>0</v>
      </c>
      <c r="AI64" s="92">
        <f t="shared" si="83"/>
        <v>0</v>
      </c>
      <c r="AJ64" s="92">
        <v>0</v>
      </c>
      <c r="AK64" s="92">
        <f t="shared" si="84"/>
        <v>0</v>
      </c>
      <c r="AL64" s="92">
        <v>0</v>
      </c>
      <c r="AM64" s="92">
        <f t="shared" si="85"/>
        <v>0</v>
      </c>
      <c r="AN64" s="92">
        <v>0</v>
      </c>
      <c r="AO64" s="132">
        <f t="shared" si="86"/>
        <v>0</v>
      </c>
      <c r="AP64" s="90">
        <f t="shared" si="87"/>
        <v>12</v>
      </c>
      <c r="AQ64" s="90"/>
      <c r="AR64" s="90"/>
      <c r="AS64" s="93">
        <f t="shared" si="88"/>
        <v>360</v>
      </c>
      <c r="AT64" s="116">
        <v>2.0299999999999998</v>
      </c>
      <c r="AU64" s="116" t="s">
        <v>155</v>
      </c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  <c r="BJ64" s="107"/>
      <c r="BK64" s="107"/>
    </row>
    <row r="65" spans="1:63" ht="14.4" outlineLevel="2">
      <c r="A65" s="90" t="s">
        <v>109</v>
      </c>
      <c r="B65" s="90">
        <v>400</v>
      </c>
      <c r="C65" s="91" t="s">
        <v>71</v>
      </c>
      <c r="D65" s="92">
        <v>1</v>
      </c>
      <c r="E65" s="92">
        <f t="shared" si="68"/>
        <v>400</v>
      </c>
      <c r="F65" s="92">
        <v>0</v>
      </c>
      <c r="G65" s="92">
        <f t="shared" si="69"/>
        <v>0</v>
      </c>
      <c r="H65" s="92">
        <v>0</v>
      </c>
      <c r="I65" s="92">
        <f t="shared" si="70"/>
        <v>0</v>
      </c>
      <c r="J65" s="92">
        <v>0</v>
      </c>
      <c r="K65" s="92">
        <f t="shared" si="71"/>
        <v>0</v>
      </c>
      <c r="L65" s="92">
        <v>0</v>
      </c>
      <c r="M65" s="92">
        <f t="shared" si="72"/>
        <v>0</v>
      </c>
      <c r="N65" s="92"/>
      <c r="O65" s="92">
        <f t="shared" si="73"/>
        <v>0</v>
      </c>
      <c r="P65" s="92">
        <v>0</v>
      </c>
      <c r="Q65" s="92">
        <f t="shared" si="74"/>
        <v>0</v>
      </c>
      <c r="R65" s="92">
        <v>0</v>
      </c>
      <c r="S65" s="92">
        <f t="shared" si="75"/>
        <v>0</v>
      </c>
      <c r="T65" s="92">
        <v>0</v>
      </c>
      <c r="U65" s="92">
        <f t="shared" si="76"/>
        <v>0</v>
      </c>
      <c r="V65" s="92">
        <v>0</v>
      </c>
      <c r="W65" s="92">
        <f t="shared" si="77"/>
        <v>0</v>
      </c>
      <c r="X65" s="92">
        <v>0</v>
      </c>
      <c r="Y65" s="92">
        <f t="shared" si="78"/>
        <v>0</v>
      </c>
      <c r="Z65" s="92">
        <v>0</v>
      </c>
      <c r="AA65" s="92">
        <f t="shared" si="79"/>
        <v>0</v>
      </c>
      <c r="AB65" s="92">
        <v>0</v>
      </c>
      <c r="AC65" s="92">
        <f t="shared" si="80"/>
        <v>0</v>
      </c>
      <c r="AD65" s="92">
        <v>0</v>
      </c>
      <c r="AE65" s="92">
        <f t="shared" si="81"/>
        <v>0</v>
      </c>
      <c r="AF65" s="92">
        <v>0</v>
      </c>
      <c r="AG65" s="92">
        <f t="shared" si="82"/>
        <v>0</v>
      </c>
      <c r="AH65" s="92">
        <v>0</v>
      </c>
      <c r="AI65" s="92">
        <f t="shared" si="83"/>
        <v>0</v>
      </c>
      <c r="AJ65" s="92">
        <v>0</v>
      </c>
      <c r="AK65" s="92">
        <f t="shared" si="84"/>
        <v>0</v>
      </c>
      <c r="AL65" s="92">
        <v>0</v>
      </c>
      <c r="AM65" s="92">
        <f t="shared" si="85"/>
        <v>0</v>
      </c>
      <c r="AN65" s="92">
        <v>0</v>
      </c>
      <c r="AO65" s="132">
        <f t="shared" si="86"/>
        <v>0</v>
      </c>
      <c r="AP65" s="90">
        <f t="shared" si="87"/>
        <v>1</v>
      </c>
      <c r="AQ65" s="90"/>
      <c r="AR65" s="90"/>
      <c r="AS65" s="93">
        <f t="shared" si="88"/>
        <v>400</v>
      </c>
      <c r="AT65" s="116">
        <v>2.0299999999999998</v>
      </c>
      <c r="AU65" s="116" t="s">
        <v>155</v>
      </c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</row>
    <row r="66" spans="1:63" ht="14.4" outlineLevel="1">
      <c r="A66" s="90"/>
      <c r="B66" s="90"/>
      <c r="C66" s="91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132"/>
      <c r="AP66" s="90"/>
      <c r="AQ66" s="90"/>
      <c r="AR66" s="90"/>
      <c r="AS66" s="94">
        <f>SUM(AS30:AS65)</f>
        <v>71969</v>
      </c>
      <c r="AT66" s="117" t="s">
        <v>216</v>
      </c>
      <c r="AU66" s="116"/>
      <c r="AV66" s="107"/>
      <c r="AW66" s="107">
        <f>SUBTOTAL(9,AW30:AW65)</f>
        <v>0</v>
      </c>
      <c r="AX66" s="107"/>
      <c r="AY66" s="107"/>
      <c r="AZ66" s="107"/>
      <c r="BA66" s="107"/>
      <c r="BB66" s="107"/>
      <c r="BC66" s="107"/>
      <c r="BD66" s="107"/>
      <c r="BE66" s="107"/>
      <c r="BF66" s="107"/>
      <c r="BG66" s="107"/>
      <c r="BH66" s="107"/>
      <c r="BI66" s="107"/>
      <c r="BJ66" s="107"/>
      <c r="BK66" s="107"/>
    </row>
    <row r="67" spans="1:63" ht="14.4" outlineLevel="2">
      <c r="A67" s="90" t="s">
        <v>42</v>
      </c>
      <c r="B67" s="96">
        <v>325</v>
      </c>
      <c r="C67" s="91" t="s">
        <v>43</v>
      </c>
      <c r="D67" s="92">
        <v>0</v>
      </c>
      <c r="E67" s="92">
        <f>+D67*$B67</f>
        <v>0</v>
      </c>
      <c r="F67" s="92">
        <v>20</v>
      </c>
      <c r="G67" s="92">
        <f>(+F67*$B67)</f>
        <v>6500</v>
      </c>
      <c r="H67" s="92">
        <v>20</v>
      </c>
      <c r="I67" s="92">
        <f>(+H67*$B67)</f>
        <v>6500</v>
      </c>
      <c r="J67" s="92">
        <v>20</v>
      </c>
      <c r="K67" s="92">
        <f>(+J67*$B67)</f>
        <v>6500</v>
      </c>
      <c r="L67" s="92">
        <v>20</v>
      </c>
      <c r="M67" s="92">
        <f>(+L67*$B67)</f>
        <v>6500</v>
      </c>
      <c r="N67" s="92">
        <v>20</v>
      </c>
      <c r="O67" s="92">
        <f>(+N67*$B67)</f>
        <v>6500</v>
      </c>
      <c r="P67" s="92">
        <v>20</v>
      </c>
      <c r="Q67" s="92">
        <f>(+P67*$B67)</f>
        <v>6500</v>
      </c>
      <c r="R67" s="92">
        <v>20</v>
      </c>
      <c r="S67" s="92">
        <f>(+R67*$B67)</f>
        <v>6500</v>
      </c>
      <c r="T67" s="92">
        <v>20</v>
      </c>
      <c r="U67" s="92">
        <f>(+T67*$B67)</f>
        <v>6500</v>
      </c>
      <c r="V67" s="92">
        <v>20</v>
      </c>
      <c r="W67" s="92">
        <f>(+V67*$B67)</f>
        <v>6500</v>
      </c>
      <c r="X67" s="92">
        <v>20</v>
      </c>
      <c r="Y67" s="92">
        <f>(+X67*$B67)</f>
        <v>6500</v>
      </c>
      <c r="Z67" s="92">
        <v>20</v>
      </c>
      <c r="AA67" s="92">
        <f>(+Z67*$B67)</f>
        <v>6500</v>
      </c>
      <c r="AB67" s="92">
        <v>20</v>
      </c>
      <c r="AC67" s="92">
        <f>(+AB67*$B67)</f>
        <v>6500</v>
      </c>
      <c r="AD67" s="92">
        <v>20</v>
      </c>
      <c r="AE67" s="92">
        <f>(+AD67*$B67)</f>
        <v>6500</v>
      </c>
      <c r="AF67" s="92">
        <v>20</v>
      </c>
      <c r="AG67" s="92">
        <f>(+AF67*$B67)</f>
        <v>6500</v>
      </c>
      <c r="AH67" s="92">
        <v>20</v>
      </c>
      <c r="AI67" s="92">
        <f>(+AH67*$B67)</f>
        <v>6500</v>
      </c>
      <c r="AJ67" s="92">
        <v>20</v>
      </c>
      <c r="AK67" s="92">
        <f>(+AJ67*$B67)</f>
        <v>6500</v>
      </c>
      <c r="AL67" s="92">
        <v>20</v>
      </c>
      <c r="AM67" s="92">
        <f>(+AL67*$B67)</f>
        <v>6500</v>
      </c>
      <c r="AN67" s="92">
        <v>20</v>
      </c>
      <c r="AO67" s="132">
        <f>(+AN67*$B67)</f>
        <v>6500</v>
      </c>
      <c r="AP67" s="90">
        <f>+F67+H67+J67+L67+N67+P67+R67+T67+V67+X67+Z67+AB67+D67+AD67+AF67+AH67+AJ67+AL67+AN67</f>
        <v>360</v>
      </c>
      <c r="AQ67" s="90"/>
      <c r="AR67" s="90"/>
      <c r="AS67" s="93">
        <f>E67+G67+I67+K67+M67+O67+Q67+S67+U67+W67+Y67+AA67+AC67+AE67+AG67+AI67+AK67+AM67+AO67</f>
        <v>117000</v>
      </c>
      <c r="AT67" s="116">
        <v>2.04</v>
      </c>
      <c r="AU67" s="116" t="s">
        <v>156</v>
      </c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107"/>
      <c r="BI67" s="107"/>
      <c r="BJ67" s="107"/>
      <c r="BK67" s="107"/>
    </row>
    <row r="68" spans="1:63" ht="14.4" outlineLevel="2">
      <c r="A68" s="90" t="s">
        <v>45</v>
      </c>
      <c r="B68" s="90">
        <v>100</v>
      </c>
      <c r="C68" s="91" t="s">
        <v>43</v>
      </c>
      <c r="D68" s="92">
        <v>0</v>
      </c>
      <c r="E68" s="92">
        <f>+D68*$B68</f>
        <v>0</v>
      </c>
      <c r="F68" s="92">
        <v>20</v>
      </c>
      <c r="G68" s="92">
        <f>+(F68*$B68)</f>
        <v>2000</v>
      </c>
      <c r="H68" s="92">
        <v>20</v>
      </c>
      <c r="I68" s="92">
        <f>+(H68*$B68)</f>
        <v>2000</v>
      </c>
      <c r="J68" s="92">
        <v>20</v>
      </c>
      <c r="K68" s="92">
        <f>+(J68*$B68)</f>
        <v>2000</v>
      </c>
      <c r="L68" s="92">
        <v>20</v>
      </c>
      <c r="M68" s="92">
        <f>+(L68*$B68)</f>
        <v>2000</v>
      </c>
      <c r="N68" s="92">
        <v>20</v>
      </c>
      <c r="O68" s="92">
        <f>+(N68*$B68)</f>
        <v>2000</v>
      </c>
      <c r="P68" s="92">
        <v>20</v>
      </c>
      <c r="Q68" s="92">
        <f>+(P68*$B68)</f>
        <v>2000</v>
      </c>
      <c r="R68" s="92">
        <v>20</v>
      </c>
      <c r="S68" s="92">
        <f>+(R68*$B68)</f>
        <v>2000</v>
      </c>
      <c r="T68" s="92">
        <v>20</v>
      </c>
      <c r="U68" s="92">
        <f>+(T68*$B68)</f>
        <v>2000</v>
      </c>
      <c r="V68" s="92">
        <v>20</v>
      </c>
      <c r="W68" s="92">
        <f>+(V68*$B68)</f>
        <v>2000</v>
      </c>
      <c r="X68" s="92">
        <v>20</v>
      </c>
      <c r="Y68" s="92">
        <f>+(X68*$B68)</f>
        <v>2000</v>
      </c>
      <c r="Z68" s="92">
        <v>20</v>
      </c>
      <c r="AA68" s="92">
        <f>+(Z68*$B68)</f>
        <v>2000</v>
      </c>
      <c r="AB68" s="92">
        <v>20</v>
      </c>
      <c r="AC68" s="92">
        <f>+(AB68*$B68)</f>
        <v>2000</v>
      </c>
      <c r="AD68" s="92">
        <v>20</v>
      </c>
      <c r="AE68" s="92">
        <f>+(AD68*$B68)</f>
        <v>2000</v>
      </c>
      <c r="AF68" s="92">
        <v>20</v>
      </c>
      <c r="AG68" s="92">
        <f>+(AF68*$B68)</f>
        <v>2000</v>
      </c>
      <c r="AH68" s="92">
        <v>20</v>
      </c>
      <c r="AI68" s="92">
        <f>+(AH68*$B68)</f>
        <v>2000</v>
      </c>
      <c r="AJ68" s="92">
        <v>20</v>
      </c>
      <c r="AK68" s="92">
        <f>+(AJ68*$B68)</f>
        <v>2000</v>
      </c>
      <c r="AL68" s="92">
        <v>20</v>
      </c>
      <c r="AM68" s="92">
        <f>+(AL68*$B68)</f>
        <v>2000</v>
      </c>
      <c r="AN68" s="92">
        <v>20</v>
      </c>
      <c r="AO68" s="132">
        <f>+(AN68*$B68)</f>
        <v>2000</v>
      </c>
      <c r="AP68" s="90">
        <f>+F68+H68+J68+L68+N68+P68+R68+T68+V68+X68+Z68+AB68+D68+AD68+AF68+AH68+AJ68+AL68+AN68</f>
        <v>360</v>
      </c>
      <c r="AQ68" s="90"/>
      <c r="AR68" s="90"/>
      <c r="AS68" s="93">
        <f>E68+G68+I68+K68+M68+O68+Q68+S68+U68+W68+Y68+AA68+AC68+AE68+AG68+AI68+AK68+AM68+AO68</f>
        <v>36000</v>
      </c>
      <c r="AT68" s="116">
        <v>2.04</v>
      </c>
      <c r="AU68" s="116" t="s">
        <v>156</v>
      </c>
      <c r="AV68" s="107"/>
      <c r="AW68" s="107"/>
      <c r="AX68" s="107"/>
      <c r="AY68" s="107"/>
      <c r="AZ68" s="107"/>
      <c r="BA68" s="107"/>
      <c r="BB68" s="107"/>
      <c r="BC68" s="107"/>
      <c r="BD68" s="107"/>
      <c r="BE68" s="107"/>
      <c r="BF68" s="107"/>
      <c r="BG68" s="107"/>
      <c r="BH68" s="107"/>
      <c r="BI68" s="107"/>
      <c r="BJ68" s="107"/>
      <c r="BK68" s="107"/>
    </row>
    <row r="69" spans="1:63" ht="14.4" outlineLevel="1">
      <c r="A69" s="90"/>
      <c r="B69" s="90"/>
      <c r="C69" s="91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132"/>
      <c r="AP69" s="90"/>
      <c r="AQ69" s="90"/>
      <c r="AR69" s="90"/>
      <c r="AS69" s="94">
        <f>+AS67+AS68</f>
        <v>153000</v>
      </c>
      <c r="AT69" s="117" t="s">
        <v>217</v>
      </c>
      <c r="AU69" s="116"/>
      <c r="AV69" s="107"/>
      <c r="AW69" s="107">
        <f>SUBTOTAL(9,AW67:AW68)</f>
        <v>0</v>
      </c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107"/>
      <c r="BI69" s="107"/>
      <c r="BJ69" s="107"/>
      <c r="BK69" s="107"/>
    </row>
    <row r="70" spans="1:63" ht="14.4" outlineLevel="2">
      <c r="A70" s="90" t="s">
        <v>226</v>
      </c>
      <c r="B70" s="90">
        <v>700</v>
      </c>
      <c r="C70" s="91" t="s">
        <v>110</v>
      </c>
      <c r="D70" s="92">
        <v>0</v>
      </c>
      <c r="E70" s="92">
        <f t="shared" ref="E70:E76" si="89">+D70*$B70</f>
        <v>0</v>
      </c>
      <c r="F70" s="92">
        <v>1</v>
      </c>
      <c r="G70" s="92">
        <f t="shared" ref="G70:G76" si="90">+F70*$B70</f>
        <v>700</v>
      </c>
      <c r="H70" s="92">
        <v>0</v>
      </c>
      <c r="I70" s="92">
        <f t="shared" ref="I70:I76" si="91">+H70*$B70</f>
        <v>0</v>
      </c>
      <c r="J70" s="92">
        <v>0</v>
      </c>
      <c r="K70" s="92">
        <f t="shared" ref="K70:K76" si="92">+J70*$B70</f>
        <v>0</v>
      </c>
      <c r="L70" s="92">
        <v>0</v>
      </c>
      <c r="M70" s="92">
        <f t="shared" ref="M70:M76" si="93">+L70*$B70</f>
        <v>0</v>
      </c>
      <c r="N70" s="92">
        <v>0</v>
      </c>
      <c r="O70" s="92">
        <f t="shared" ref="O70:O76" si="94">+N70*$B70</f>
        <v>0</v>
      </c>
      <c r="P70" s="92">
        <v>1</v>
      </c>
      <c r="Q70" s="92">
        <f t="shared" ref="Q70:Q76" si="95">+P70*$B70</f>
        <v>700</v>
      </c>
      <c r="R70" s="92">
        <v>0</v>
      </c>
      <c r="S70" s="92">
        <f t="shared" ref="S70:S76" si="96">+R70*$B70</f>
        <v>0</v>
      </c>
      <c r="T70" s="92">
        <v>0</v>
      </c>
      <c r="U70" s="92">
        <f t="shared" ref="U70:U76" si="97">+T70*$B70</f>
        <v>0</v>
      </c>
      <c r="V70" s="92">
        <v>0</v>
      </c>
      <c r="W70" s="92">
        <f t="shared" ref="W70:W76" si="98">+V70*$B70</f>
        <v>0</v>
      </c>
      <c r="X70" s="92">
        <v>0</v>
      </c>
      <c r="Y70" s="92">
        <f t="shared" ref="Y70:Y76" si="99">+X70*$B70</f>
        <v>0</v>
      </c>
      <c r="Z70" s="92">
        <v>0</v>
      </c>
      <c r="AA70" s="92">
        <f t="shared" ref="AA70:AA76" si="100">+Z70*$B70</f>
        <v>0</v>
      </c>
      <c r="AB70" s="92">
        <v>1</v>
      </c>
      <c r="AC70" s="92">
        <f t="shared" ref="AC70:AC76" si="101">+AB70*$B70</f>
        <v>700</v>
      </c>
      <c r="AD70" s="92">
        <v>0</v>
      </c>
      <c r="AE70" s="92">
        <f t="shared" ref="AE70:AE76" si="102">+AD70*$B70</f>
        <v>0</v>
      </c>
      <c r="AF70" s="92">
        <v>0</v>
      </c>
      <c r="AG70" s="92">
        <f t="shared" ref="AG70:AG76" si="103">+AF70*$B70</f>
        <v>0</v>
      </c>
      <c r="AH70" s="92">
        <v>0</v>
      </c>
      <c r="AI70" s="92">
        <f t="shared" ref="AI70:AI76" si="104">+AH70*$B70</f>
        <v>0</v>
      </c>
      <c r="AJ70" s="92">
        <v>0</v>
      </c>
      <c r="AK70" s="92">
        <f t="shared" ref="AK70:AK76" si="105">+AJ70*$B70</f>
        <v>0</v>
      </c>
      <c r="AL70" s="92">
        <v>0</v>
      </c>
      <c r="AM70" s="92">
        <f t="shared" ref="AM70:AM76" si="106">+AL70*$B70</f>
        <v>0</v>
      </c>
      <c r="AN70" s="92">
        <v>0</v>
      </c>
      <c r="AO70" s="132">
        <f t="shared" ref="AO70:AO76" si="107">+AN70*$B70</f>
        <v>0</v>
      </c>
      <c r="AP70" s="90">
        <f t="shared" ref="AP70:AP76" si="108">+F70+H70+J70+L70+N70+P70+R70+T70+V70+X70+Z70+AB70+D70+AD70+AF70+AH70+AJ70+AL70+AN70</f>
        <v>3</v>
      </c>
      <c r="AQ70" s="90"/>
      <c r="AR70" s="90"/>
      <c r="AS70" s="93">
        <f t="shared" ref="AS70:AS76" si="109">E70+G70+I70+K70+M70+O70+Q70+S70+U70+W70+Y70+AA70+AC70+AE70+AG70+AI70+AK70+AM70+AO70</f>
        <v>2100</v>
      </c>
      <c r="AT70" s="116">
        <v>2.06</v>
      </c>
      <c r="AU70" s="116" t="s">
        <v>158</v>
      </c>
      <c r="AV70" s="107"/>
      <c r="AW70" s="107"/>
      <c r="AX70" s="107"/>
      <c r="AY70" s="107"/>
      <c r="AZ70" s="107"/>
      <c r="BA70" s="107"/>
      <c r="BB70" s="107"/>
      <c r="BC70" s="107"/>
      <c r="BD70" s="107"/>
      <c r="BE70" s="107"/>
      <c r="BF70" s="107"/>
      <c r="BG70" s="107"/>
      <c r="BH70" s="107"/>
      <c r="BI70" s="107"/>
      <c r="BJ70" s="107"/>
      <c r="BK70" s="107"/>
    </row>
    <row r="71" spans="1:63" ht="14.4" outlineLevel="2">
      <c r="A71" s="90" t="s">
        <v>127</v>
      </c>
      <c r="B71" s="90">
        <v>560</v>
      </c>
      <c r="C71" s="90" t="s">
        <v>54</v>
      </c>
      <c r="D71" s="92">
        <v>0</v>
      </c>
      <c r="E71" s="92">
        <f t="shared" si="89"/>
        <v>0</v>
      </c>
      <c r="F71" s="97">
        <v>1</v>
      </c>
      <c r="G71" s="92">
        <f t="shared" si="90"/>
        <v>560</v>
      </c>
      <c r="H71" s="97">
        <v>1</v>
      </c>
      <c r="I71" s="92">
        <f t="shared" si="91"/>
        <v>560</v>
      </c>
      <c r="J71" s="97">
        <v>1</v>
      </c>
      <c r="K71" s="92">
        <f t="shared" si="92"/>
        <v>560</v>
      </c>
      <c r="L71" s="97">
        <v>1</v>
      </c>
      <c r="M71" s="92">
        <f t="shared" si="93"/>
        <v>560</v>
      </c>
      <c r="N71" s="97">
        <v>1</v>
      </c>
      <c r="O71" s="92">
        <f t="shared" si="94"/>
        <v>560</v>
      </c>
      <c r="P71" s="97">
        <v>1</v>
      </c>
      <c r="Q71" s="92">
        <f t="shared" si="95"/>
        <v>560</v>
      </c>
      <c r="R71" s="97">
        <v>1</v>
      </c>
      <c r="S71" s="92">
        <f t="shared" si="96"/>
        <v>560</v>
      </c>
      <c r="T71" s="97">
        <v>1</v>
      </c>
      <c r="U71" s="92">
        <f t="shared" si="97"/>
        <v>560</v>
      </c>
      <c r="V71" s="97">
        <v>1</v>
      </c>
      <c r="W71" s="97">
        <f t="shared" si="98"/>
        <v>560</v>
      </c>
      <c r="X71" s="97">
        <v>1</v>
      </c>
      <c r="Y71" s="97">
        <f t="shared" si="99"/>
        <v>560</v>
      </c>
      <c r="Z71" s="97">
        <v>1</v>
      </c>
      <c r="AA71" s="97">
        <f t="shared" si="100"/>
        <v>560</v>
      </c>
      <c r="AB71" s="97">
        <v>1</v>
      </c>
      <c r="AC71" s="97">
        <f t="shared" si="101"/>
        <v>560</v>
      </c>
      <c r="AD71" s="97">
        <v>1</v>
      </c>
      <c r="AE71" s="97">
        <f t="shared" si="102"/>
        <v>560</v>
      </c>
      <c r="AF71" s="97">
        <v>1</v>
      </c>
      <c r="AG71" s="97">
        <f t="shared" si="103"/>
        <v>560</v>
      </c>
      <c r="AH71" s="97">
        <v>1</v>
      </c>
      <c r="AI71" s="97">
        <f t="shared" si="104"/>
        <v>560</v>
      </c>
      <c r="AJ71" s="97">
        <v>1</v>
      </c>
      <c r="AK71" s="97">
        <f t="shared" si="105"/>
        <v>560</v>
      </c>
      <c r="AL71" s="97">
        <v>1</v>
      </c>
      <c r="AM71" s="97">
        <f t="shared" si="106"/>
        <v>560</v>
      </c>
      <c r="AN71" s="97">
        <v>1</v>
      </c>
      <c r="AO71" s="133">
        <f t="shared" si="107"/>
        <v>560</v>
      </c>
      <c r="AP71" s="90">
        <f t="shared" si="108"/>
        <v>18</v>
      </c>
      <c r="AQ71" s="90"/>
      <c r="AR71" s="90"/>
      <c r="AS71" s="93">
        <f t="shared" si="109"/>
        <v>10080</v>
      </c>
      <c r="AT71" s="116">
        <v>2.06</v>
      </c>
      <c r="AU71" s="116" t="s">
        <v>158</v>
      </c>
      <c r="AV71" s="107"/>
      <c r="AW71" s="107"/>
      <c r="AX71" s="107"/>
      <c r="AY71" s="107"/>
      <c r="AZ71" s="107"/>
      <c r="BA71" s="107"/>
      <c r="BB71" s="107"/>
      <c r="BC71" s="107"/>
      <c r="BD71" s="107"/>
      <c r="BE71" s="107"/>
      <c r="BF71" s="107"/>
      <c r="BG71" s="107"/>
      <c r="BH71" s="107"/>
      <c r="BI71" s="107"/>
      <c r="BJ71" s="107"/>
      <c r="BK71" s="107"/>
    </row>
    <row r="72" spans="1:63" ht="14.4" outlineLevel="2">
      <c r="A72" s="90" t="s">
        <v>128</v>
      </c>
      <c r="B72" s="90">
        <v>200</v>
      </c>
      <c r="C72" s="90" t="s">
        <v>54</v>
      </c>
      <c r="D72" s="92">
        <v>0</v>
      </c>
      <c r="E72" s="92">
        <f t="shared" si="89"/>
        <v>0</v>
      </c>
      <c r="F72" s="97">
        <v>2</v>
      </c>
      <c r="G72" s="92">
        <f t="shared" si="90"/>
        <v>400</v>
      </c>
      <c r="H72" s="97">
        <v>2</v>
      </c>
      <c r="I72" s="92">
        <f t="shared" si="91"/>
        <v>400</v>
      </c>
      <c r="J72" s="97">
        <v>2</v>
      </c>
      <c r="K72" s="92">
        <f t="shared" si="92"/>
        <v>400</v>
      </c>
      <c r="L72" s="97">
        <v>2</v>
      </c>
      <c r="M72" s="92">
        <f t="shared" si="93"/>
        <v>400</v>
      </c>
      <c r="N72" s="97">
        <v>2</v>
      </c>
      <c r="O72" s="92">
        <f t="shared" si="94"/>
        <v>400</v>
      </c>
      <c r="P72" s="97">
        <v>2</v>
      </c>
      <c r="Q72" s="92">
        <f t="shared" si="95"/>
        <v>400</v>
      </c>
      <c r="R72" s="97">
        <v>2</v>
      </c>
      <c r="S72" s="92">
        <f t="shared" si="96"/>
        <v>400</v>
      </c>
      <c r="T72" s="97">
        <v>2</v>
      </c>
      <c r="U72" s="92">
        <f t="shared" si="97"/>
        <v>400</v>
      </c>
      <c r="V72" s="97">
        <v>2</v>
      </c>
      <c r="W72" s="97">
        <f t="shared" si="98"/>
        <v>400</v>
      </c>
      <c r="X72" s="97">
        <v>2</v>
      </c>
      <c r="Y72" s="97">
        <f t="shared" si="99"/>
        <v>400</v>
      </c>
      <c r="Z72" s="97">
        <v>2</v>
      </c>
      <c r="AA72" s="97">
        <f t="shared" si="100"/>
        <v>400</v>
      </c>
      <c r="AB72" s="97">
        <v>2</v>
      </c>
      <c r="AC72" s="97">
        <f t="shared" si="101"/>
        <v>400</v>
      </c>
      <c r="AD72" s="97">
        <v>2</v>
      </c>
      <c r="AE72" s="97">
        <f t="shared" si="102"/>
        <v>400</v>
      </c>
      <c r="AF72" s="97">
        <v>2</v>
      </c>
      <c r="AG72" s="97">
        <f t="shared" si="103"/>
        <v>400</v>
      </c>
      <c r="AH72" s="97">
        <v>2</v>
      </c>
      <c r="AI72" s="97">
        <f t="shared" si="104"/>
        <v>400</v>
      </c>
      <c r="AJ72" s="97">
        <v>2</v>
      </c>
      <c r="AK72" s="97">
        <f t="shared" si="105"/>
        <v>400</v>
      </c>
      <c r="AL72" s="97">
        <v>2</v>
      </c>
      <c r="AM72" s="97">
        <f t="shared" si="106"/>
        <v>400</v>
      </c>
      <c r="AN72" s="97">
        <v>2</v>
      </c>
      <c r="AO72" s="133">
        <f t="shared" si="107"/>
        <v>400</v>
      </c>
      <c r="AP72" s="90">
        <f t="shared" si="108"/>
        <v>36</v>
      </c>
      <c r="AQ72" s="90"/>
      <c r="AR72" s="90"/>
      <c r="AS72" s="93">
        <f t="shared" si="109"/>
        <v>7200</v>
      </c>
      <c r="AT72" s="116">
        <v>2.06</v>
      </c>
      <c r="AU72" s="116" t="s">
        <v>158</v>
      </c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  <c r="BJ72" s="107"/>
      <c r="BK72" s="107"/>
    </row>
    <row r="73" spans="1:63" ht="31.5" customHeight="1" outlineLevel="2">
      <c r="A73" s="95" t="s">
        <v>129</v>
      </c>
      <c r="B73" s="90">
        <v>350</v>
      </c>
      <c r="C73" s="91" t="s">
        <v>71</v>
      </c>
      <c r="D73" s="92">
        <v>1</v>
      </c>
      <c r="E73" s="92">
        <f t="shared" si="89"/>
        <v>350</v>
      </c>
      <c r="F73" s="97">
        <v>0</v>
      </c>
      <c r="G73" s="92">
        <f t="shared" si="90"/>
        <v>0</v>
      </c>
      <c r="H73" s="97">
        <v>0</v>
      </c>
      <c r="I73" s="92">
        <f t="shared" si="91"/>
        <v>0</v>
      </c>
      <c r="J73" s="97">
        <v>0</v>
      </c>
      <c r="K73" s="92">
        <f t="shared" si="92"/>
        <v>0</v>
      </c>
      <c r="L73" s="97">
        <v>0</v>
      </c>
      <c r="M73" s="92">
        <f t="shared" si="93"/>
        <v>0</v>
      </c>
      <c r="N73" s="97">
        <v>0</v>
      </c>
      <c r="O73" s="92">
        <f t="shared" si="94"/>
        <v>0</v>
      </c>
      <c r="P73" s="97">
        <v>0</v>
      </c>
      <c r="Q73" s="92">
        <f t="shared" si="95"/>
        <v>0</v>
      </c>
      <c r="R73" s="97">
        <v>0</v>
      </c>
      <c r="S73" s="92">
        <f t="shared" si="96"/>
        <v>0</v>
      </c>
      <c r="T73" s="97">
        <v>0</v>
      </c>
      <c r="U73" s="92">
        <f t="shared" si="97"/>
        <v>0</v>
      </c>
      <c r="V73" s="97">
        <v>0</v>
      </c>
      <c r="W73" s="97">
        <f t="shared" si="98"/>
        <v>0</v>
      </c>
      <c r="X73" s="97">
        <v>0</v>
      </c>
      <c r="Y73" s="97">
        <f t="shared" si="99"/>
        <v>0</v>
      </c>
      <c r="Z73" s="97">
        <v>0</v>
      </c>
      <c r="AA73" s="97">
        <f t="shared" si="100"/>
        <v>0</v>
      </c>
      <c r="AB73" s="97">
        <v>0</v>
      </c>
      <c r="AC73" s="97">
        <f t="shared" si="101"/>
        <v>0</v>
      </c>
      <c r="AD73" s="97">
        <v>0</v>
      </c>
      <c r="AE73" s="97">
        <f t="shared" si="102"/>
        <v>0</v>
      </c>
      <c r="AF73" s="97">
        <v>0</v>
      </c>
      <c r="AG73" s="97">
        <f t="shared" si="103"/>
        <v>0</v>
      </c>
      <c r="AH73" s="97">
        <v>0</v>
      </c>
      <c r="AI73" s="97">
        <f t="shared" si="104"/>
        <v>0</v>
      </c>
      <c r="AJ73" s="97">
        <v>0</v>
      </c>
      <c r="AK73" s="97">
        <f t="shared" si="105"/>
        <v>0</v>
      </c>
      <c r="AL73" s="97">
        <v>0</v>
      </c>
      <c r="AM73" s="97">
        <f t="shared" si="106"/>
        <v>0</v>
      </c>
      <c r="AN73" s="97">
        <v>0</v>
      </c>
      <c r="AO73" s="133">
        <f t="shared" si="107"/>
        <v>0</v>
      </c>
      <c r="AP73" s="90">
        <f t="shared" si="108"/>
        <v>1</v>
      </c>
      <c r="AQ73" s="90"/>
      <c r="AR73" s="90"/>
      <c r="AS73" s="93">
        <f t="shared" si="109"/>
        <v>350</v>
      </c>
      <c r="AT73" s="116">
        <v>2.06</v>
      </c>
      <c r="AU73" s="116" t="s">
        <v>158</v>
      </c>
      <c r="AV73" s="107"/>
      <c r="AW73" s="107"/>
      <c r="AX73" s="107"/>
      <c r="AY73" s="107"/>
      <c r="AZ73" s="107"/>
      <c r="BA73" s="107"/>
      <c r="BB73" s="107"/>
      <c r="BC73" s="107"/>
      <c r="BD73" s="107"/>
      <c r="BE73" s="107"/>
      <c r="BF73" s="107"/>
      <c r="BG73" s="107"/>
      <c r="BH73" s="107"/>
      <c r="BI73" s="107"/>
      <c r="BJ73" s="107"/>
      <c r="BK73" s="107"/>
    </row>
    <row r="74" spans="1:63" ht="14.4" outlineLevel="2">
      <c r="A74" s="90" t="s">
        <v>130</v>
      </c>
      <c r="B74" s="90">
        <v>200</v>
      </c>
      <c r="C74" s="91" t="s">
        <v>71</v>
      </c>
      <c r="D74" s="92">
        <v>1</v>
      </c>
      <c r="E74" s="92">
        <f t="shared" si="89"/>
        <v>200</v>
      </c>
      <c r="F74" s="92">
        <v>0</v>
      </c>
      <c r="G74" s="92">
        <f t="shared" si="90"/>
        <v>0</v>
      </c>
      <c r="H74" s="92">
        <v>0</v>
      </c>
      <c r="I74" s="92">
        <f t="shared" si="91"/>
        <v>0</v>
      </c>
      <c r="J74" s="92">
        <v>0</v>
      </c>
      <c r="K74" s="92">
        <f t="shared" si="92"/>
        <v>0</v>
      </c>
      <c r="L74" s="92">
        <v>0</v>
      </c>
      <c r="M74" s="92">
        <f t="shared" si="93"/>
        <v>0</v>
      </c>
      <c r="N74" s="92">
        <v>0</v>
      </c>
      <c r="O74" s="92">
        <f t="shared" si="94"/>
        <v>0</v>
      </c>
      <c r="P74" s="92">
        <v>0</v>
      </c>
      <c r="Q74" s="92">
        <f t="shared" si="95"/>
        <v>0</v>
      </c>
      <c r="R74" s="92">
        <v>0</v>
      </c>
      <c r="S74" s="92">
        <f t="shared" si="96"/>
        <v>0</v>
      </c>
      <c r="T74" s="92">
        <v>0</v>
      </c>
      <c r="U74" s="92">
        <f t="shared" si="97"/>
        <v>0</v>
      </c>
      <c r="V74" s="92">
        <v>0</v>
      </c>
      <c r="W74" s="97">
        <f t="shared" si="98"/>
        <v>0</v>
      </c>
      <c r="X74" s="92">
        <v>0</v>
      </c>
      <c r="Y74" s="97">
        <f t="shared" si="99"/>
        <v>0</v>
      </c>
      <c r="Z74" s="92">
        <v>0</v>
      </c>
      <c r="AA74" s="97">
        <f t="shared" si="100"/>
        <v>0</v>
      </c>
      <c r="AB74" s="92">
        <v>0</v>
      </c>
      <c r="AC74" s="97">
        <f t="shared" si="101"/>
        <v>0</v>
      </c>
      <c r="AD74" s="92">
        <v>0</v>
      </c>
      <c r="AE74" s="97">
        <f t="shared" si="102"/>
        <v>0</v>
      </c>
      <c r="AF74" s="92">
        <v>0</v>
      </c>
      <c r="AG74" s="97">
        <f t="shared" si="103"/>
        <v>0</v>
      </c>
      <c r="AH74" s="92">
        <v>0</v>
      </c>
      <c r="AI74" s="97">
        <f t="shared" si="104"/>
        <v>0</v>
      </c>
      <c r="AJ74" s="92">
        <v>0</v>
      </c>
      <c r="AK74" s="97">
        <f t="shared" si="105"/>
        <v>0</v>
      </c>
      <c r="AL74" s="92">
        <v>0</v>
      </c>
      <c r="AM74" s="97">
        <f t="shared" si="106"/>
        <v>0</v>
      </c>
      <c r="AN74" s="92">
        <v>0</v>
      </c>
      <c r="AO74" s="133">
        <f t="shared" si="107"/>
        <v>0</v>
      </c>
      <c r="AP74" s="90">
        <f t="shared" si="108"/>
        <v>1</v>
      </c>
      <c r="AQ74" s="90"/>
      <c r="AR74" s="90"/>
      <c r="AS74" s="93">
        <f t="shared" si="109"/>
        <v>200</v>
      </c>
      <c r="AT74" s="116">
        <v>2.06</v>
      </c>
      <c r="AU74" s="116" t="s">
        <v>158</v>
      </c>
      <c r="AV74" s="107"/>
      <c r="AW74" s="107"/>
      <c r="AX74" s="107"/>
      <c r="AY74" s="107"/>
      <c r="AZ74" s="107"/>
      <c r="BA74" s="107"/>
      <c r="BB74" s="107"/>
      <c r="BC74" s="107"/>
      <c r="BD74" s="107"/>
      <c r="BE74" s="107"/>
      <c r="BF74" s="107"/>
      <c r="BG74" s="107"/>
      <c r="BH74" s="107"/>
      <c r="BI74" s="107"/>
      <c r="BJ74" s="107"/>
      <c r="BK74" s="107"/>
    </row>
    <row r="75" spans="1:63" ht="14.4" outlineLevel="2">
      <c r="A75" s="90" t="s">
        <v>131</v>
      </c>
      <c r="B75" s="90">
        <v>850</v>
      </c>
      <c r="C75" s="91" t="s">
        <v>132</v>
      </c>
      <c r="D75" s="92">
        <v>0</v>
      </c>
      <c r="E75" s="92">
        <f t="shared" si="89"/>
        <v>0</v>
      </c>
      <c r="F75" s="92">
        <v>1</v>
      </c>
      <c r="G75" s="92">
        <f t="shared" si="90"/>
        <v>850</v>
      </c>
      <c r="H75" s="92">
        <v>0</v>
      </c>
      <c r="I75" s="92">
        <f t="shared" si="91"/>
        <v>0</v>
      </c>
      <c r="J75" s="92">
        <v>0</v>
      </c>
      <c r="K75" s="92">
        <f t="shared" si="92"/>
        <v>0</v>
      </c>
      <c r="L75" s="92">
        <v>1</v>
      </c>
      <c r="M75" s="92">
        <f t="shared" si="93"/>
        <v>850</v>
      </c>
      <c r="N75" s="92">
        <v>0</v>
      </c>
      <c r="O75" s="92">
        <f t="shared" si="94"/>
        <v>0</v>
      </c>
      <c r="P75" s="92">
        <v>0</v>
      </c>
      <c r="Q75" s="92">
        <f t="shared" si="95"/>
        <v>0</v>
      </c>
      <c r="R75" s="92">
        <v>1</v>
      </c>
      <c r="S75" s="92">
        <f t="shared" si="96"/>
        <v>850</v>
      </c>
      <c r="T75" s="92">
        <v>0</v>
      </c>
      <c r="U75" s="92">
        <f t="shared" si="97"/>
        <v>0</v>
      </c>
      <c r="V75" s="92">
        <v>0</v>
      </c>
      <c r="W75" s="97">
        <f t="shared" si="98"/>
        <v>0</v>
      </c>
      <c r="X75" s="92">
        <v>1</v>
      </c>
      <c r="Y75" s="97">
        <f t="shared" si="99"/>
        <v>850</v>
      </c>
      <c r="Z75" s="92">
        <v>0</v>
      </c>
      <c r="AA75" s="97">
        <f t="shared" si="100"/>
        <v>0</v>
      </c>
      <c r="AB75" s="92">
        <v>0</v>
      </c>
      <c r="AC75" s="97">
        <f t="shared" si="101"/>
        <v>0</v>
      </c>
      <c r="AD75" s="92">
        <v>1</v>
      </c>
      <c r="AE75" s="97">
        <f t="shared" si="102"/>
        <v>850</v>
      </c>
      <c r="AF75" s="92">
        <v>0</v>
      </c>
      <c r="AG75" s="97">
        <f t="shared" si="103"/>
        <v>0</v>
      </c>
      <c r="AH75" s="92">
        <v>0</v>
      </c>
      <c r="AI75" s="97">
        <f t="shared" si="104"/>
        <v>0</v>
      </c>
      <c r="AJ75" s="92">
        <v>1</v>
      </c>
      <c r="AK75" s="97">
        <f t="shared" si="105"/>
        <v>850</v>
      </c>
      <c r="AL75" s="92">
        <v>0</v>
      </c>
      <c r="AM75" s="97">
        <f t="shared" si="106"/>
        <v>0</v>
      </c>
      <c r="AN75" s="92">
        <v>0</v>
      </c>
      <c r="AO75" s="133">
        <f t="shared" si="107"/>
        <v>0</v>
      </c>
      <c r="AP75" s="90">
        <f t="shared" si="108"/>
        <v>6</v>
      </c>
      <c r="AQ75" s="90"/>
      <c r="AR75" s="90"/>
      <c r="AS75" s="93">
        <f t="shared" si="109"/>
        <v>5100</v>
      </c>
      <c r="AT75" s="116">
        <v>2.06</v>
      </c>
      <c r="AU75" s="116" t="s">
        <v>158</v>
      </c>
      <c r="AV75" s="107"/>
      <c r="AW75" s="107"/>
      <c r="AX75" s="107"/>
      <c r="AY75" s="107"/>
      <c r="AZ75" s="107"/>
      <c r="BA75" s="107"/>
      <c r="BB75" s="107"/>
      <c r="BC75" s="107"/>
      <c r="BD75" s="107"/>
      <c r="BE75" s="107"/>
      <c r="BF75" s="107"/>
      <c r="BG75" s="107"/>
      <c r="BH75" s="107"/>
      <c r="BI75" s="107"/>
      <c r="BJ75" s="107"/>
      <c r="BK75" s="107"/>
    </row>
    <row r="76" spans="1:63" ht="27.6" outlineLevel="2">
      <c r="A76" s="95" t="s">
        <v>133</v>
      </c>
      <c r="B76" s="90">
        <v>3500</v>
      </c>
      <c r="C76" s="91" t="s">
        <v>134</v>
      </c>
      <c r="D76" s="92">
        <v>0</v>
      </c>
      <c r="E76" s="92">
        <f t="shared" si="89"/>
        <v>0</v>
      </c>
      <c r="F76" s="92">
        <v>1</v>
      </c>
      <c r="G76" s="92">
        <f t="shared" si="90"/>
        <v>3500</v>
      </c>
      <c r="H76" s="92">
        <v>0</v>
      </c>
      <c r="I76" s="92">
        <f t="shared" si="91"/>
        <v>0</v>
      </c>
      <c r="J76" s="92">
        <v>0</v>
      </c>
      <c r="K76" s="92">
        <f t="shared" si="92"/>
        <v>0</v>
      </c>
      <c r="L76" s="92">
        <v>0</v>
      </c>
      <c r="M76" s="92">
        <f t="shared" si="93"/>
        <v>0</v>
      </c>
      <c r="N76" s="92">
        <v>0</v>
      </c>
      <c r="O76" s="92">
        <f t="shared" si="94"/>
        <v>0</v>
      </c>
      <c r="P76" s="92">
        <v>0</v>
      </c>
      <c r="Q76" s="92">
        <f t="shared" si="95"/>
        <v>0</v>
      </c>
      <c r="R76" s="92">
        <v>0</v>
      </c>
      <c r="S76" s="92">
        <f t="shared" si="96"/>
        <v>0</v>
      </c>
      <c r="T76" s="92">
        <v>0</v>
      </c>
      <c r="U76" s="92">
        <f t="shared" si="97"/>
        <v>0</v>
      </c>
      <c r="V76" s="92">
        <v>0</v>
      </c>
      <c r="W76" s="97">
        <f t="shared" si="98"/>
        <v>0</v>
      </c>
      <c r="X76" s="92">
        <v>0</v>
      </c>
      <c r="Y76" s="97">
        <f t="shared" si="99"/>
        <v>0</v>
      </c>
      <c r="Z76" s="92">
        <v>0</v>
      </c>
      <c r="AA76" s="97">
        <f t="shared" si="100"/>
        <v>0</v>
      </c>
      <c r="AB76" s="92">
        <v>0</v>
      </c>
      <c r="AC76" s="97">
        <f t="shared" si="101"/>
        <v>0</v>
      </c>
      <c r="AD76" s="92">
        <v>1</v>
      </c>
      <c r="AE76" s="97">
        <f t="shared" si="102"/>
        <v>3500</v>
      </c>
      <c r="AF76" s="92">
        <v>0</v>
      </c>
      <c r="AG76" s="97">
        <f t="shared" si="103"/>
        <v>0</v>
      </c>
      <c r="AH76" s="92">
        <v>0</v>
      </c>
      <c r="AI76" s="97">
        <f t="shared" si="104"/>
        <v>0</v>
      </c>
      <c r="AJ76" s="92">
        <v>0</v>
      </c>
      <c r="AK76" s="97">
        <f t="shared" si="105"/>
        <v>0</v>
      </c>
      <c r="AL76" s="92">
        <v>0</v>
      </c>
      <c r="AM76" s="97">
        <f t="shared" si="106"/>
        <v>0</v>
      </c>
      <c r="AN76" s="92">
        <v>0</v>
      </c>
      <c r="AO76" s="133">
        <f t="shared" si="107"/>
        <v>0</v>
      </c>
      <c r="AP76" s="90">
        <f t="shared" si="108"/>
        <v>2</v>
      </c>
      <c r="AQ76" s="90"/>
      <c r="AR76" s="90"/>
      <c r="AS76" s="93">
        <f t="shared" si="109"/>
        <v>7000</v>
      </c>
      <c r="AT76" s="116">
        <v>2.06</v>
      </c>
      <c r="AU76" s="116" t="s">
        <v>158</v>
      </c>
      <c r="AV76" s="107"/>
      <c r="AW76" s="107"/>
      <c r="AX76" s="107"/>
      <c r="AY76" s="107"/>
      <c r="AZ76" s="107"/>
      <c r="BA76" s="107"/>
      <c r="BB76" s="107"/>
      <c r="BC76" s="107"/>
      <c r="BD76" s="107"/>
      <c r="BE76" s="107"/>
      <c r="BF76" s="107"/>
      <c r="BG76" s="107"/>
      <c r="BH76" s="107"/>
      <c r="BI76" s="107"/>
      <c r="BJ76" s="107"/>
      <c r="BK76" s="107"/>
    </row>
    <row r="77" spans="1:63" ht="14.4" outlineLevel="1">
      <c r="A77" s="95"/>
      <c r="B77" s="90"/>
      <c r="C77" s="91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7"/>
      <c r="X77" s="92"/>
      <c r="Y77" s="97"/>
      <c r="Z77" s="92"/>
      <c r="AA77" s="97"/>
      <c r="AB77" s="92"/>
      <c r="AC77" s="97"/>
      <c r="AD77" s="92"/>
      <c r="AE77" s="97"/>
      <c r="AF77" s="92"/>
      <c r="AG77" s="97"/>
      <c r="AH77" s="92"/>
      <c r="AI77" s="97"/>
      <c r="AJ77" s="92"/>
      <c r="AK77" s="97"/>
      <c r="AL77" s="92"/>
      <c r="AM77" s="97"/>
      <c r="AN77" s="92"/>
      <c r="AO77" s="133"/>
      <c r="AP77" s="90"/>
      <c r="AQ77" s="90"/>
      <c r="AR77" s="90"/>
      <c r="AS77" s="94">
        <f>SUM(AS70:AS76)</f>
        <v>32030</v>
      </c>
      <c r="AT77" s="117" t="s">
        <v>218</v>
      </c>
      <c r="AU77" s="116"/>
      <c r="AV77" s="107"/>
      <c r="AW77" s="107">
        <f>SUBTOTAL(9,AW70:AW76)</f>
        <v>0</v>
      </c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107"/>
      <c r="BI77" s="107"/>
      <c r="BJ77" s="107"/>
      <c r="BK77" s="107"/>
    </row>
    <row r="78" spans="1:63" ht="14.4" outlineLevel="2">
      <c r="A78" s="90" t="s">
        <v>111</v>
      </c>
      <c r="B78" s="90">
        <v>15</v>
      </c>
      <c r="C78" s="91" t="s">
        <v>71</v>
      </c>
      <c r="D78" s="92">
        <v>1</v>
      </c>
      <c r="E78" s="92">
        <f t="shared" ref="E78:E83" si="110">+D78*$B78</f>
        <v>15</v>
      </c>
      <c r="F78" s="92">
        <v>0</v>
      </c>
      <c r="G78" s="92">
        <f>+F78*$B78</f>
        <v>0</v>
      </c>
      <c r="H78" s="92">
        <v>0</v>
      </c>
      <c r="I78" s="92">
        <f>+H78*$B78</f>
        <v>0</v>
      </c>
      <c r="J78" s="92">
        <v>0</v>
      </c>
      <c r="K78" s="92">
        <f>+J78*$B78</f>
        <v>0</v>
      </c>
      <c r="L78" s="92">
        <v>0</v>
      </c>
      <c r="M78" s="92">
        <f>+L78*$B78</f>
        <v>0</v>
      </c>
      <c r="N78" s="92">
        <v>0</v>
      </c>
      <c r="O78" s="92">
        <f>+N78*$B78</f>
        <v>0</v>
      </c>
      <c r="P78" s="92">
        <v>0</v>
      </c>
      <c r="Q78" s="92">
        <f>+P78*$B78</f>
        <v>0</v>
      </c>
      <c r="R78" s="92">
        <v>0</v>
      </c>
      <c r="S78" s="92">
        <f>+R78*$B78</f>
        <v>0</v>
      </c>
      <c r="T78" s="92">
        <v>0</v>
      </c>
      <c r="U78" s="92">
        <f>+T78*$B78</f>
        <v>0</v>
      </c>
      <c r="V78" s="92">
        <v>0</v>
      </c>
      <c r="W78" s="92">
        <f>+V78*$B78</f>
        <v>0</v>
      </c>
      <c r="X78" s="92">
        <v>0</v>
      </c>
      <c r="Y78" s="92">
        <f>+X78*$B78</f>
        <v>0</v>
      </c>
      <c r="Z78" s="92">
        <v>0</v>
      </c>
      <c r="AA78" s="92">
        <f>+Z78*$B78</f>
        <v>0</v>
      </c>
      <c r="AB78" s="92">
        <v>0</v>
      </c>
      <c r="AC78" s="92">
        <f>+AB78*$B78</f>
        <v>0</v>
      </c>
      <c r="AD78" s="92">
        <v>0</v>
      </c>
      <c r="AE78" s="92">
        <f>+AD78*$B78</f>
        <v>0</v>
      </c>
      <c r="AF78" s="92">
        <v>0</v>
      </c>
      <c r="AG78" s="92">
        <f>+AF78*$B78</f>
        <v>0</v>
      </c>
      <c r="AH78" s="92">
        <v>0</v>
      </c>
      <c r="AI78" s="92">
        <f>+AH78*$B78</f>
        <v>0</v>
      </c>
      <c r="AJ78" s="92">
        <v>0</v>
      </c>
      <c r="AK78" s="92">
        <f>+AJ78*$B78</f>
        <v>0</v>
      </c>
      <c r="AL78" s="92">
        <v>0</v>
      </c>
      <c r="AM78" s="92">
        <f>+AL78*$B78</f>
        <v>0</v>
      </c>
      <c r="AN78" s="92">
        <v>0</v>
      </c>
      <c r="AO78" s="132">
        <f>+AN78*$B78</f>
        <v>0</v>
      </c>
      <c r="AP78" s="90">
        <f t="shared" ref="AP78:AP83" si="111">+F78+H78+J78+L78+N78+P78+R78+T78+V78+X78+Z78+AB78+D78+AD78+AF78+AH78+AJ78+AL78+AN78</f>
        <v>1</v>
      </c>
      <c r="AQ78" s="90"/>
      <c r="AR78" s="90"/>
      <c r="AS78" s="93">
        <f t="shared" ref="AS78:AS83" si="112">E78+G78+I78+K78+M78+O78+Q78+S78+U78+W78+Y78+AA78+AC78+AE78+AG78+AI78+AK78+AM78+AO78</f>
        <v>15</v>
      </c>
      <c r="AT78" s="116">
        <v>2.0699999999999998</v>
      </c>
      <c r="AU78" s="116" t="s">
        <v>159</v>
      </c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BI78" s="107"/>
      <c r="BJ78" s="107"/>
      <c r="BK78" s="107"/>
    </row>
    <row r="79" spans="1:63" ht="14.4" outlineLevel="2">
      <c r="A79" s="90" t="s">
        <v>112</v>
      </c>
      <c r="B79" s="90">
        <v>10</v>
      </c>
      <c r="C79" s="91" t="s">
        <v>54</v>
      </c>
      <c r="D79" s="92">
        <v>0</v>
      </c>
      <c r="E79" s="92">
        <f t="shared" si="110"/>
        <v>0</v>
      </c>
      <c r="F79" s="92">
        <v>1</v>
      </c>
      <c r="G79" s="92">
        <f>+F79*$B79</f>
        <v>10</v>
      </c>
      <c r="H79" s="92">
        <v>1</v>
      </c>
      <c r="I79" s="92">
        <f>+H79*$B79</f>
        <v>10</v>
      </c>
      <c r="J79" s="92">
        <v>1</v>
      </c>
      <c r="K79" s="92">
        <f>+J79*$B79</f>
        <v>10</v>
      </c>
      <c r="L79" s="92">
        <v>1</v>
      </c>
      <c r="M79" s="92">
        <f>+L79*$B79</f>
        <v>10</v>
      </c>
      <c r="N79" s="92">
        <v>1</v>
      </c>
      <c r="O79" s="92">
        <f>+N79*$B79</f>
        <v>10</v>
      </c>
      <c r="P79" s="92">
        <v>1</v>
      </c>
      <c r="Q79" s="92">
        <f>+P79*$B79</f>
        <v>10</v>
      </c>
      <c r="R79" s="92">
        <v>1</v>
      </c>
      <c r="S79" s="92">
        <f>+R79*$B79</f>
        <v>10</v>
      </c>
      <c r="T79" s="92">
        <v>1</v>
      </c>
      <c r="U79" s="92">
        <f>+T79*$B79</f>
        <v>10</v>
      </c>
      <c r="V79" s="92">
        <v>1</v>
      </c>
      <c r="W79" s="92">
        <f>+V79*$B79</f>
        <v>10</v>
      </c>
      <c r="X79" s="92">
        <v>1</v>
      </c>
      <c r="Y79" s="92">
        <f>+X79*$B79</f>
        <v>10</v>
      </c>
      <c r="Z79" s="92">
        <v>1</v>
      </c>
      <c r="AA79" s="92">
        <f>+Z79*$B79</f>
        <v>10</v>
      </c>
      <c r="AB79" s="92">
        <v>1</v>
      </c>
      <c r="AC79" s="92">
        <f>+AB79*$B79</f>
        <v>10</v>
      </c>
      <c r="AD79" s="92">
        <v>1</v>
      </c>
      <c r="AE79" s="92">
        <f>+AD79*$B79</f>
        <v>10</v>
      </c>
      <c r="AF79" s="92">
        <v>1</v>
      </c>
      <c r="AG79" s="92">
        <f>+AF79*$B79</f>
        <v>10</v>
      </c>
      <c r="AH79" s="92">
        <v>1</v>
      </c>
      <c r="AI79" s="92">
        <f>+AH79*$B79</f>
        <v>10</v>
      </c>
      <c r="AJ79" s="92">
        <v>1</v>
      </c>
      <c r="AK79" s="92">
        <f>+AJ79*$B79</f>
        <v>10</v>
      </c>
      <c r="AL79" s="92">
        <v>1</v>
      </c>
      <c r="AM79" s="92">
        <f>+AL79*$B79</f>
        <v>10</v>
      </c>
      <c r="AN79" s="92">
        <v>1</v>
      </c>
      <c r="AO79" s="132">
        <f>+AN79*$B79</f>
        <v>10</v>
      </c>
      <c r="AP79" s="90">
        <f t="shared" si="111"/>
        <v>18</v>
      </c>
      <c r="AQ79" s="90"/>
      <c r="AR79" s="90"/>
      <c r="AS79" s="93">
        <f t="shared" si="112"/>
        <v>180</v>
      </c>
      <c r="AT79" s="116">
        <v>2.0699999999999998</v>
      </c>
      <c r="AU79" s="116" t="s">
        <v>159</v>
      </c>
      <c r="AV79" s="107"/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  <c r="BH79" s="107"/>
      <c r="BI79" s="107"/>
      <c r="BJ79" s="107"/>
      <c r="BK79" s="107"/>
    </row>
    <row r="80" spans="1:63" ht="14.4" outlineLevel="2">
      <c r="A80" s="90" t="s">
        <v>122</v>
      </c>
      <c r="B80" s="90">
        <v>40</v>
      </c>
      <c r="C80" s="91" t="s">
        <v>56</v>
      </c>
      <c r="D80" s="92">
        <v>0</v>
      </c>
      <c r="E80" s="92">
        <f t="shared" si="110"/>
        <v>0</v>
      </c>
      <c r="F80" s="92">
        <v>1</v>
      </c>
      <c r="G80" s="92">
        <f>+(F80*$B80)*10</f>
        <v>400</v>
      </c>
      <c r="H80" s="92">
        <v>1</v>
      </c>
      <c r="I80" s="92">
        <f>+(H80*$B80)*10</f>
        <v>400</v>
      </c>
      <c r="J80" s="92">
        <v>1</v>
      </c>
      <c r="K80" s="92">
        <f>+(J80*$B80)*10</f>
        <v>400</v>
      </c>
      <c r="L80" s="92">
        <v>1</v>
      </c>
      <c r="M80" s="92">
        <f>+(L80*$B80)*10</f>
        <v>400</v>
      </c>
      <c r="N80" s="92">
        <v>1</v>
      </c>
      <c r="O80" s="92">
        <f>+(N80*$B80)*10</f>
        <v>400</v>
      </c>
      <c r="P80" s="92">
        <v>1</v>
      </c>
      <c r="Q80" s="92">
        <f>+(P80*$B80)*10</f>
        <v>400</v>
      </c>
      <c r="R80" s="92">
        <v>1</v>
      </c>
      <c r="S80" s="92">
        <f>+(R80*$B80)*10</f>
        <v>400</v>
      </c>
      <c r="T80" s="92">
        <v>1</v>
      </c>
      <c r="U80" s="92">
        <f>+(T80*$B80)*10</f>
        <v>400</v>
      </c>
      <c r="V80" s="92">
        <v>1</v>
      </c>
      <c r="W80" s="92">
        <f>+(V80*$B80)*10</f>
        <v>400</v>
      </c>
      <c r="X80" s="92">
        <v>1</v>
      </c>
      <c r="Y80" s="92">
        <f>+(X80*$B80)*10</f>
        <v>400</v>
      </c>
      <c r="Z80" s="92">
        <v>1</v>
      </c>
      <c r="AA80" s="92">
        <f>+(Z80*$B80)*10</f>
        <v>400</v>
      </c>
      <c r="AB80" s="92">
        <v>1</v>
      </c>
      <c r="AC80" s="92">
        <f>+(AB80*$B80)*10</f>
        <v>400</v>
      </c>
      <c r="AD80" s="92">
        <v>1</v>
      </c>
      <c r="AE80" s="92">
        <f>+(AD80*$B80)*10</f>
        <v>400</v>
      </c>
      <c r="AF80" s="92">
        <v>1</v>
      </c>
      <c r="AG80" s="92">
        <f>+(AF80*$B80)*10</f>
        <v>400</v>
      </c>
      <c r="AH80" s="92">
        <v>1</v>
      </c>
      <c r="AI80" s="92">
        <f>+(AH80*$B80)*10</f>
        <v>400</v>
      </c>
      <c r="AJ80" s="92">
        <v>1</v>
      </c>
      <c r="AK80" s="92">
        <f>+(AJ80*$B80)*10</f>
        <v>400</v>
      </c>
      <c r="AL80" s="92">
        <v>1</v>
      </c>
      <c r="AM80" s="92">
        <f>+(AL80*$B80)*10</f>
        <v>400</v>
      </c>
      <c r="AN80" s="92">
        <v>1</v>
      </c>
      <c r="AO80" s="132">
        <f>+(AN80*$B80)*10</f>
        <v>400</v>
      </c>
      <c r="AP80" s="90">
        <f t="shared" si="111"/>
        <v>18</v>
      </c>
      <c r="AQ80" s="90"/>
      <c r="AR80" s="90"/>
      <c r="AS80" s="93">
        <f t="shared" si="112"/>
        <v>7200</v>
      </c>
      <c r="AT80" s="116">
        <v>2.0699999999999998</v>
      </c>
      <c r="AU80" s="116" t="s">
        <v>159</v>
      </c>
      <c r="AV80" s="107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107"/>
      <c r="BI80" s="107"/>
      <c r="BJ80" s="107"/>
      <c r="BK80" s="107"/>
    </row>
    <row r="81" spans="1:63" ht="14.4" outlineLevel="2">
      <c r="A81" s="90" t="s">
        <v>123</v>
      </c>
      <c r="B81" s="90">
        <v>25</v>
      </c>
      <c r="C81" s="91" t="s">
        <v>56</v>
      </c>
      <c r="D81" s="92">
        <v>0</v>
      </c>
      <c r="E81" s="92">
        <f t="shared" si="110"/>
        <v>0</v>
      </c>
      <c r="F81" s="92">
        <v>1</v>
      </c>
      <c r="G81" s="92">
        <f>+(F81*$B81)*10</f>
        <v>250</v>
      </c>
      <c r="H81" s="92">
        <v>1</v>
      </c>
      <c r="I81" s="92">
        <f>+(H81*$B81)*10</f>
        <v>250</v>
      </c>
      <c r="J81" s="92">
        <v>1</v>
      </c>
      <c r="K81" s="92">
        <f>+(J81*$B81)*10</f>
        <v>250</v>
      </c>
      <c r="L81" s="92">
        <v>1</v>
      </c>
      <c r="M81" s="92">
        <f>+(L81*$B81)*10</f>
        <v>250</v>
      </c>
      <c r="N81" s="92">
        <v>1</v>
      </c>
      <c r="O81" s="92">
        <f>+(N81*$B81)*10</f>
        <v>250</v>
      </c>
      <c r="P81" s="92">
        <v>1</v>
      </c>
      <c r="Q81" s="92">
        <f>+(P81*$B81)*10</f>
        <v>250</v>
      </c>
      <c r="R81" s="92">
        <v>1</v>
      </c>
      <c r="S81" s="92">
        <f>+(R81*$B81)*10</f>
        <v>250</v>
      </c>
      <c r="T81" s="92">
        <v>1</v>
      </c>
      <c r="U81" s="92">
        <f>+(T81*$B81)*10</f>
        <v>250</v>
      </c>
      <c r="V81" s="92">
        <v>1</v>
      </c>
      <c r="W81" s="92">
        <f>+(V81*$B81)*10</f>
        <v>250</v>
      </c>
      <c r="X81" s="92">
        <v>1</v>
      </c>
      <c r="Y81" s="92">
        <f>+(X81*$B81)*10</f>
        <v>250</v>
      </c>
      <c r="Z81" s="92">
        <v>1</v>
      </c>
      <c r="AA81" s="92">
        <f>+(Z81*$B81)*10</f>
        <v>250</v>
      </c>
      <c r="AB81" s="92">
        <v>1</v>
      </c>
      <c r="AC81" s="92">
        <f>+(AB81*$B81)*10</f>
        <v>250</v>
      </c>
      <c r="AD81" s="92">
        <v>1</v>
      </c>
      <c r="AE81" s="92">
        <f>+(AD81*$B81)*10</f>
        <v>250</v>
      </c>
      <c r="AF81" s="92">
        <v>1</v>
      </c>
      <c r="AG81" s="92">
        <f>+(AF81*$B81)*10</f>
        <v>250</v>
      </c>
      <c r="AH81" s="92">
        <v>1</v>
      </c>
      <c r="AI81" s="92">
        <f>+(AH81*$B81)*10</f>
        <v>250</v>
      </c>
      <c r="AJ81" s="92">
        <v>1</v>
      </c>
      <c r="AK81" s="92">
        <f>+(AJ81*$B81)*10</f>
        <v>250</v>
      </c>
      <c r="AL81" s="92">
        <v>1</v>
      </c>
      <c r="AM81" s="92">
        <f>+(AL81*$B81)*10</f>
        <v>250</v>
      </c>
      <c r="AN81" s="92">
        <v>1</v>
      </c>
      <c r="AO81" s="132">
        <f>+(AN81*$B81)*10</f>
        <v>250</v>
      </c>
      <c r="AP81" s="90">
        <f t="shared" si="111"/>
        <v>18</v>
      </c>
      <c r="AQ81" s="90"/>
      <c r="AR81" s="90"/>
      <c r="AS81" s="93">
        <f t="shared" si="112"/>
        <v>4500</v>
      </c>
      <c r="AT81" s="116">
        <v>2.0699999999999998</v>
      </c>
      <c r="AU81" s="116" t="s">
        <v>159</v>
      </c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</row>
    <row r="82" spans="1:63" ht="14.4" outlineLevel="2">
      <c r="A82" s="90" t="s">
        <v>124</v>
      </c>
      <c r="B82" s="90">
        <v>20</v>
      </c>
      <c r="C82" s="91" t="s">
        <v>65</v>
      </c>
      <c r="D82" s="92">
        <v>0</v>
      </c>
      <c r="E82" s="92">
        <f t="shared" si="110"/>
        <v>0</v>
      </c>
      <c r="F82" s="92">
        <v>1</v>
      </c>
      <c r="G82" s="92">
        <f>+F82*$B82</f>
        <v>20</v>
      </c>
      <c r="H82" s="92">
        <v>1</v>
      </c>
      <c r="I82" s="92">
        <f>+H82*$B82</f>
        <v>20</v>
      </c>
      <c r="J82" s="92">
        <v>1</v>
      </c>
      <c r="K82" s="92">
        <f>+J82*$B82</f>
        <v>20</v>
      </c>
      <c r="L82" s="92">
        <v>1</v>
      </c>
      <c r="M82" s="92">
        <f>+L82*$B82</f>
        <v>20</v>
      </c>
      <c r="N82" s="92">
        <v>1</v>
      </c>
      <c r="O82" s="92">
        <f>+N82*$B82</f>
        <v>20</v>
      </c>
      <c r="P82" s="92">
        <v>1</v>
      </c>
      <c r="Q82" s="92">
        <f>+P82*$B82</f>
        <v>20</v>
      </c>
      <c r="R82" s="92">
        <v>1</v>
      </c>
      <c r="S82" s="92">
        <f>+R82*$B82</f>
        <v>20</v>
      </c>
      <c r="T82" s="92">
        <v>1</v>
      </c>
      <c r="U82" s="92">
        <f>+T82*$B82</f>
        <v>20</v>
      </c>
      <c r="V82" s="92">
        <v>1</v>
      </c>
      <c r="W82" s="92">
        <f>+V82*$B82</f>
        <v>20</v>
      </c>
      <c r="X82" s="92">
        <v>1</v>
      </c>
      <c r="Y82" s="92">
        <f>+X82*$B82</f>
        <v>20</v>
      </c>
      <c r="Z82" s="92">
        <v>1</v>
      </c>
      <c r="AA82" s="92">
        <f>+Z82*$B82</f>
        <v>20</v>
      </c>
      <c r="AB82" s="92">
        <v>1</v>
      </c>
      <c r="AC82" s="92">
        <f>+AB82*$B82</f>
        <v>20</v>
      </c>
      <c r="AD82" s="92">
        <v>1</v>
      </c>
      <c r="AE82" s="92">
        <f>+AD82*$B82</f>
        <v>20</v>
      </c>
      <c r="AF82" s="92">
        <v>1</v>
      </c>
      <c r="AG82" s="92">
        <f>+AF82*$B82</f>
        <v>20</v>
      </c>
      <c r="AH82" s="92">
        <v>1</v>
      </c>
      <c r="AI82" s="92">
        <f>+AH82*$B82</f>
        <v>20</v>
      </c>
      <c r="AJ82" s="92">
        <v>1</v>
      </c>
      <c r="AK82" s="92">
        <f>+AJ82*$B82</f>
        <v>20</v>
      </c>
      <c r="AL82" s="92">
        <v>1</v>
      </c>
      <c r="AM82" s="92">
        <f>+AL82*$B82</f>
        <v>20</v>
      </c>
      <c r="AN82" s="92">
        <v>1</v>
      </c>
      <c r="AO82" s="132">
        <f>+AN82*$B82</f>
        <v>20</v>
      </c>
      <c r="AP82" s="90">
        <f t="shared" si="111"/>
        <v>18</v>
      </c>
      <c r="AQ82" s="90"/>
      <c r="AR82" s="90"/>
      <c r="AS82" s="93">
        <f t="shared" si="112"/>
        <v>360</v>
      </c>
      <c r="AT82" s="116">
        <v>2.0699999999999998</v>
      </c>
      <c r="AU82" s="116" t="s">
        <v>159</v>
      </c>
      <c r="AV82" s="107"/>
      <c r="AW82" s="107"/>
      <c r="AX82" s="107"/>
      <c r="AY82" s="107"/>
      <c r="AZ82" s="107"/>
      <c r="BA82" s="107"/>
      <c r="BB82" s="107"/>
      <c r="BC82" s="107"/>
      <c r="BD82" s="107"/>
      <c r="BE82" s="107"/>
      <c r="BF82" s="107"/>
      <c r="BG82" s="107"/>
      <c r="BH82" s="107"/>
      <c r="BI82" s="107"/>
      <c r="BJ82" s="107"/>
      <c r="BK82" s="107"/>
    </row>
    <row r="83" spans="1:63" ht="14.4" outlineLevel="2">
      <c r="A83" s="90" t="s">
        <v>125</v>
      </c>
      <c r="B83" s="90">
        <v>5</v>
      </c>
      <c r="C83" s="91" t="s">
        <v>126</v>
      </c>
      <c r="D83" s="92">
        <v>6</v>
      </c>
      <c r="E83" s="92">
        <f t="shared" si="110"/>
        <v>30</v>
      </c>
      <c r="F83" s="92">
        <v>0</v>
      </c>
      <c r="G83" s="92">
        <f>+F83*$B83</f>
        <v>0</v>
      </c>
      <c r="H83" s="92">
        <v>0</v>
      </c>
      <c r="I83" s="92">
        <f>+H83*$B83</f>
        <v>0</v>
      </c>
      <c r="J83" s="92">
        <v>0</v>
      </c>
      <c r="K83" s="92">
        <f>+J83*$B83</f>
        <v>0</v>
      </c>
      <c r="L83" s="92">
        <v>0</v>
      </c>
      <c r="M83" s="92">
        <f>+L83*$B83</f>
        <v>0</v>
      </c>
      <c r="N83" s="92">
        <v>0</v>
      </c>
      <c r="O83" s="92">
        <f>+N83*$B83</f>
        <v>0</v>
      </c>
      <c r="P83" s="92">
        <v>0</v>
      </c>
      <c r="Q83" s="92">
        <f>+P83*$B83</f>
        <v>0</v>
      </c>
      <c r="R83" s="92">
        <v>0</v>
      </c>
      <c r="S83" s="92">
        <f>+R83*$B83</f>
        <v>0</v>
      </c>
      <c r="T83" s="92">
        <v>0</v>
      </c>
      <c r="U83" s="92">
        <f>+T83*$B83</f>
        <v>0</v>
      </c>
      <c r="V83" s="92">
        <v>0</v>
      </c>
      <c r="W83" s="92">
        <f>+V83*$B83</f>
        <v>0</v>
      </c>
      <c r="X83" s="92">
        <v>0</v>
      </c>
      <c r="Y83" s="92">
        <f>+X83*$B83</f>
        <v>0</v>
      </c>
      <c r="Z83" s="92">
        <v>0</v>
      </c>
      <c r="AA83" s="92">
        <f>+Z83*$B83</f>
        <v>0</v>
      </c>
      <c r="AB83" s="92">
        <v>0</v>
      </c>
      <c r="AC83" s="92">
        <f>+AB83*$B83</f>
        <v>0</v>
      </c>
      <c r="AD83" s="92">
        <v>0</v>
      </c>
      <c r="AE83" s="92">
        <f>+AD83*$B83</f>
        <v>0</v>
      </c>
      <c r="AF83" s="92">
        <v>0</v>
      </c>
      <c r="AG83" s="92">
        <f>+AF83*$B83</f>
        <v>0</v>
      </c>
      <c r="AH83" s="92">
        <v>0</v>
      </c>
      <c r="AI83" s="92">
        <f>+AH83*$B83</f>
        <v>0</v>
      </c>
      <c r="AJ83" s="92">
        <v>0</v>
      </c>
      <c r="AK83" s="92">
        <f>+AJ83*$B83</f>
        <v>0</v>
      </c>
      <c r="AL83" s="92">
        <v>0</v>
      </c>
      <c r="AM83" s="92">
        <f>+AL83*$B83</f>
        <v>0</v>
      </c>
      <c r="AN83" s="92">
        <v>0</v>
      </c>
      <c r="AO83" s="132">
        <f>+AN83*$B83</f>
        <v>0</v>
      </c>
      <c r="AP83" s="90">
        <f t="shared" si="111"/>
        <v>6</v>
      </c>
      <c r="AQ83" s="90"/>
      <c r="AR83" s="90"/>
      <c r="AS83" s="93">
        <f t="shared" si="112"/>
        <v>30</v>
      </c>
      <c r="AT83" s="116">
        <v>2.0699999999999998</v>
      </c>
      <c r="AU83" s="116" t="s">
        <v>159</v>
      </c>
      <c r="AV83" s="107"/>
      <c r="AW83" s="107"/>
      <c r="AX83" s="107"/>
      <c r="AY83" s="107"/>
      <c r="AZ83" s="107"/>
      <c r="BA83" s="107"/>
      <c r="BB83" s="107"/>
      <c r="BC83" s="107"/>
      <c r="BD83" s="107"/>
      <c r="BE83" s="107"/>
      <c r="BF83" s="107"/>
      <c r="BG83" s="107"/>
      <c r="BH83" s="107"/>
      <c r="BI83" s="107"/>
      <c r="BJ83" s="107"/>
      <c r="BK83" s="107"/>
    </row>
    <row r="84" spans="1:63" ht="14.4" outlineLevel="1">
      <c r="A84" s="90"/>
      <c r="B84" s="90"/>
      <c r="C84" s="91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132"/>
      <c r="AP84" s="90"/>
      <c r="AQ84" s="90"/>
      <c r="AR84" s="90"/>
      <c r="AS84" s="94">
        <f>SUM(AS78:AS83)</f>
        <v>12285</v>
      </c>
      <c r="AT84" s="117" t="s">
        <v>219</v>
      </c>
      <c r="AU84" s="116"/>
      <c r="AV84" s="107"/>
      <c r="AW84" s="107">
        <f>SUBTOTAL(9,AW78:AW83)</f>
        <v>0</v>
      </c>
      <c r="AX84" s="107"/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</row>
    <row r="85" spans="1:63" ht="14.4" outlineLevel="2">
      <c r="A85" s="90" t="s">
        <v>73</v>
      </c>
      <c r="B85" s="90">
        <v>4000</v>
      </c>
      <c r="C85" s="91" t="s">
        <v>71</v>
      </c>
      <c r="D85" s="92">
        <v>1</v>
      </c>
      <c r="E85" s="92">
        <f>+D85*$B85</f>
        <v>4000</v>
      </c>
      <c r="F85" s="92">
        <v>0</v>
      </c>
      <c r="G85" s="92">
        <f>+F85*$B85</f>
        <v>0</v>
      </c>
      <c r="H85" s="92">
        <v>0</v>
      </c>
      <c r="I85" s="92">
        <f>+H85*$B85</f>
        <v>0</v>
      </c>
      <c r="J85" s="92">
        <v>0</v>
      </c>
      <c r="K85" s="92">
        <f>+J85*$B85</f>
        <v>0</v>
      </c>
      <c r="L85" s="92">
        <v>0</v>
      </c>
      <c r="M85" s="92">
        <f>+L85*$B85</f>
        <v>0</v>
      </c>
      <c r="N85" s="92">
        <v>0</v>
      </c>
      <c r="O85" s="92">
        <f>+N85*$B85</f>
        <v>0</v>
      </c>
      <c r="P85" s="92">
        <v>0</v>
      </c>
      <c r="Q85" s="92">
        <f>+P85*$B85</f>
        <v>0</v>
      </c>
      <c r="R85" s="92">
        <v>0</v>
      </c>
      <c r="S85" s="92">
        <f>+R85*$B85</f>
        <v>0</v>
      </c>
      <c r="T85" s="92">
        <v>0</v>
      </c>
      <c r="U85" s="92">
        <f>+T85*$B85</f>
        <v>0</v>
      </c>
      <c r="V85" s="92">
        <v>0</v>
      </c>
      <c r="W85" s="92">
        <f>+V85*$B85</f>
        <v>0</v>
      </c>
      <c r="X85" s="92">
        <v>0</v>
      </c>
      <c r="Y85" s="92">
        <f>+X85*$B85</f>
        <v>0</v>
      </c>
      <c r="Z85" s="92">
        <v>0</v>
      </c>
      <c r="AA85" s="92">
        <f>+Z85*$B85</f>
        <v>0</v>
      </c>
      <c r="AB85" s="92">
        <v>0</v>
      </c>
      <c r="AC85" s="92">
        <f>+AB85*$B85</f>
        <v>0</v>
      </c>
      <c r="AD85" s="92">
        <v>0</v>
      </c>
      <c r="AE85" s="92">
        <f>+AD85*$B85</f>
        <v>0</v>
      </c>
      <c r="AF85" s="92">
        <v>0</v>
      </c>
      <c r="AG85" s="92">
        <f>+AF85*$B85</f>
        <v>0</v>
      </c>
      <c r="AH85" s="92">
        <v>0</v>
      </c>
      <c r="AI85" s="92">
        <f>+AH85*$B85</f>
        <v>0</v>
      </c>
      <c r="AJ85" s="92">
        <v>0</v>
      </c>
      <c r="AK85" s="92">
        <f>+AJ85*$B85</f>
        <v>0</v>
      </c>
      <c r="AL85" s="92">
        <v>0</v>
      </c>
      <c r="AM85" s="92">
        <f>+AL85*$B85</f>
        <v>0</v>
      </c>
      <c r="AN85" s="92">
        <v>0</v>
      </c>
      <c r="AO85" s="132">
        <f>+AN85*$B85</f>
        <v>0</v>
      </c>
      <c r="AP85" s="90">
        <f>+F85+H85+J85+L85+N85+P85+R85+T85+V85+X85+Z85+AB85+D85+AD85+AF85+AH85+AJ85+AL85+AN85</f>
        <v>1</v>
      </c>
      <c r="AQ85" s="90"/>
      <c r="AR85" s="90"/>
      <c r="AS85" s="93">
        <f>E85+G85+I85+K85+M85+O85+Q85+S85+U85+W85+Y85+AA85+AC85+AE85+AG85+AI85+AK85+AM85+AO85</f>
        <v>4000</v>
      </c>
      <c r="AT85" s="116">
        <v>2.08</v>
      </c>
      <c r="AU85" s="116" t="s">
        <v>160</v>
      </c>
      <c r="AV85" s="107"/>
      <c r="AW85" s="107"/>
      <c r="AX85" s="107"/>
      <c r="AY85" s="107"/>
      <c r="AZ85" s="107"/>
      <c r="BA85" s="107"/>
      <c r="BB85" s="107"/>
      <c r="BC85" s="107"/>
      <c r="BD85" s="107"/>
      <c r="BE85" s="107"/>
      <c r="BF85" s="107"/>
      <c r="BG85" s="107"/>
      <c r="BH85" s="107"/>
      <c r="BI85" s="107"/>
      <c r="BJ85" s="107"/>
      <c r="BK85" s="107"/>
    </row>
    <row r="86" spans="1:63" s="41" customFormat="1" ht="21.6" customHeight="1" outlineLevel="2">
      <c r="A86" s="90" t="s">
        <v>74</v>
      </c>
      <c r="B86" s="90">
        <v>4000</v>
      </c>
      <c r="C86" s="91" t="s">
        <v>71</v>
      </c>
      <c r="D86" s="92">
        <v>3</v>
      </c>
      <c r="E86" s="92">
        <f>+D86*$B86</f>
        <v>12000</v>
      </c>
      <c r="F86" s="92">
        <v>0</v>
      </c>
      <c r="G86" s="92">
        <f>+F86*$B86</f>
        <v>0</v>
      </c>
      <c r="H86" s="92">
        <v>0</v>
      </c>
      <c r="I86" s="92">
        <f>+H86*$B86</f>
        <v>0</v>
      </c>
      <c r="J86" s="92">
        <v>0</v>
      </c>
      <c r="K86" s="92">
        <f>+J86*$B86</f>
        <v>0</v>
      </c>
      <c r="L86" s="92">
        <v>0</v>
      </c>
      <c r="M86" s="92">
        <f>+L86*$B86</f>
        <v>0</v>
      </c>
      <c r="N86" s="92">
        <v>0</v>
      </c>
      <c r="O86" s="92">
        <f>+N86*$B86</f>
        <v>0</v>
      </c>
      <c r="P86" s="92">
        <v>0</v>
      </c>
      <c r="Q86" s="92">
        <f>+P86*$B86</f>
        <v>0</v>
      </c>
      <c r="R86" s="92">
        <v>0</v>
      </c>
      <c r="S86" s="92">
        <f>+R86*$B86</f>
        <v>0</v>
      </c>
      <c r="T86" s="92">
        <v>0</v>
      </c>
      <c r="U86" s="92">
        <f>+T86*$B86</f>
        <v>0</v>
      </c>
      <c r="V86" s="92">
        <v>0</v>
      </c>
      <c r="W86" s="92">
        <f>+V86*$B86</f>
        <v>0</v>
      </c>
      <c r="X86" s="92">
        <v>0</v>
      </c>
      <c r="Y86" s="92">
        <f>+X86*$B86</f>
        <v>0</v>
      </c>
      <c r="Z86" s="92">
        <v>0</v>
      </c>
      <c r="AA86" s="92">
        <f>+Z86*$B86</f>
        <v>0</v>
      </c>
      <c r="AB86" s="92">
        <v>0</v>
      </c>
      <c r="AC86" s="92">
        <f>+AB86*$B86</f>
        <v>0</v>
      </c>
      <c r="AD86" s="92">
        <v>0</v>
      </c>
      <c r="AE86" s="92">
        <f>+AD86*$B86</f>
        <v>0</v>
      </c>
      <c r="AF86" s="92">
        <v>0</v>
      </c>
      <c r="AG86" s="92">
        <f>+AF86*$B86</f>
        <v>0</v>
      </c>
      <c r="AH86" s="92">
        <v>0</v>
      </c>
      <c r="AI86" s="92">
        <f>+AH86*$B86</f>
        <v>0</v>
      </c>
      <c r="AJ86" s="92">
        <v>0</v>
      </c>
      <c r="AK86" s="92">
        <f>+AJ86*$B86</f>
        <v>0</v>
      </c>
      <c r="AL86" s="92">
        <v>0</v>
      </c>
      <c r="AM86" s="92">
        <f>+AL86*$B86</f>
        <v>0</v>
      </c>
      <c r="AN86" s="92">
        <v>0</v>
      </c>
      <c r="AO86" s="132">
        <f>+AN86*$B86</f>
        <v>0</v>
      </c>
      <c r="AP86" s="90">
        <f>+F86+H86+J86+L86+N86+P86+R86+T86+V86+X86+Z86+AB86+D86+AD86+AF86+AH86+AJ86+AL86+AN86</f>
        <v>3</v>
      </c>
      <c r="AQ86" s="90"/>
      <c r="AR86" s="90"/>
      <c r="AS86" s="93">
        <f>E86+G86+I86+K86+M86+O86+Q86+S86+U86+W86+Y86+AA86+AC86+AE86+AG86+AI86+AK86+AM86+AO86</f>
        <v>12000</v>
      </c>
      <c r="AT86" s="116">
        <v>2.08</v>
      </c>
      <c r="AU86" s="116" t="s">
        <v>160</v>
      </c>
      <c r="AV86" s="107"/>
      <c r="AW86" s="107"/>
      <c r="AX86" s="107"/>
      <c r="AY86" s="107"/>
      <c r="AZ86" s="107"/>
      <c r="BA86" s="107"/>
      <c r="BB86" s="107"/>
      <c r="BC86" s="107"/>
      <c r="BD86" s="107"/>
      <c r="BE86" s="107"/>
      <c r="BF86" s="107"/>
      <c r="BG86" s="107"/>
      <c r="BH86" s="107"/>
      <c r="BI86" s="107"/>
      <c r="BJ86" s="107"/>
      <c r="BK86" s="107"/>
    </row>
    <row r="87" spans="1:63" ht="14.4" outlineLevel="2">
      <c r="A87" s="90" t="s">
        <v>75</v>
      </c>
      <c r="B87" s="90">
        <v>3000</v>
      </c>
      <c r="C87" s="91" t="s">
        <v>71</v>
      </c>
      <c r="D87" s="92">
        <v>1</v>
      </c>
      <c r="E87" s="92">
        <f>+D87*$B87</f>
        <v>3000</v>
      </c>
      <c r="F87" s="92">
        <v>0</v>
      </c>
      <c r="G87" s="92">
        <f>+F87*$B87</f>
        <v>0</v>
      </c>
      <c r="H87" s="92">
        <v>0</v>
      </c>
      <c r="I87" s="92">
        <f>+H87*$B87</f>
        <v>0</v>
      </c>
      <c r="J87" s="92">
        <v>0</v>
      </c>
      <c r="K87" s="92">
        <f>+J87*$B87</f>
        <v>0</v>
      </c>
      <c r="L87" s="92">
        <v>0</v>
      </c>
      <c r="M87" s="92">
        <f>+L87*$B87</f>
        <v>0</v>
      </c>
      <c r="N87" s="92">
        <v>0</v>
      </c>
      <c r="O87" s="92">
        <f>+N87*$B87</f>
        <v>0</v>
      </c>
      <c r="P87" s="92">
        <v>0</v>
      </c>
      <c r="Q87" s="92">
        <f>+P87*$B87</f>
        <v>0</v>
      </c>
      <c r="R87" s="92">
        <v>0</v>
      </c>
      <c r="S87" s="92">
        <f>+R87*$B87</f>
        <v>0</v>
      </c>
      <c r="T87" s="92">
        <v>0</v>
      </c>
      <c r="U87" s="92">
        <f>+T87*$B87</f>
        <v>0</v>
      </c>
      <c r="V87" s="92">
        <v>0</v>
      </c>
      <c r="W87" s="92">
        <f>+V87*$B87</f>
        <v>0</v>
      </c>
      <c r="X87" s="92">
        <v>0</v>
      </c>
      <c r="Y87" s="92">
        <f>+X87*$B87</f>
        <v>0</v>
      </c>
      <c r="Z87" s="92">
        <v>0</v>
      </c>
      <c r="AA87" s="92">
        <f>+Z87*$B87</f>
        <v>0</v>
      </c>
      <c r="AB87" s="92">
        <v>0</v>
      </c>
      <c r="AC87" s="92">
        <f>+AB87*$B87</f>
        <v>0</v>
      </c>
      <c r="AD87" s="92">
        <v>0</v>
      </c>
      <c r="AE87" s="92">
        <f>+AD87*$B87</f>
        <v>0</v>
      </c>
      <c r="AF87" s="92">
        <v>0</v>
      </c>
      <c r="AG87" s="92">
        <f>+AF87*$B87</f>
        <v>0</v>
      </c>
      <c r="AH87" s="92">
        <v>0</v>
      </c>
      <c r="AI87" s="92">
        <f>+AH87*$B87</f>
        <v>0</v>
      </c>
      <c r="AJ87" s="92">
        <v>0</v>
      </c>
      <c r="AK87" s="92">
        <f>+AJ87*$B87</f>
        <v>0</v>
      </c>
      <c r="AL87" s="92">
        <v>0</v>
      </c>
      <c r="AM87" s="92">
        <f>+AL87*$B87</f>
        <v>0</v>
      </c>
      <c r="AN87" s="92">
        <v>0</v>
      </c>
      <c r="AO87" s="132">
        <f>+AN87*$B87</f>
        <v>0</v>
      </c>
      <c r="AP87" s="90">
        <f>+F87+H87+J87+L87+N87+P87+R87+T87+V87+X87+Z87+AB87+D87+AD87+AF87+AH87+AJ87+AL87+AN87</f>
        <v>1</v>
      </c>
      <c r="AQ87" s="90"/>
      <c r="AR87" s="90"/>
      <c r="AS87" s="93">
        <f>E87+G87+I87+K87+M87+O87+Q87+S87+U87+W87+Y87+AA87+AC87+AE87+AG87+AI87+AK87+AM87+AO87</f>
        <v>3000</v>
      </c>
      <c r="AT87" s="116">
        <v>2.08</v>
      </c>
      <c r="AU87" s="116" t="s">
        <v>160</v>
      </c>
      <c r="AV87" s="107"/>
      <c r="AW87" s="107"/>
      <c r="AX87" s="107"/>
      <c r="AY87" s="107"/>
      <c r="AZ87" s="107"/>
      <c r="BA87" s="107"/>
      <c r="BB87" s="107"/>
      <c r="BC87" s="107"/>
      <c r="BD87" s="107"/>
      <c r="BE87" s="107"/>
      <c r="BF87" s="107"/>
      <c r="BG87" s="107"/>
      <c r="BH87" s="107"/>
      <c r="BI87" s="107"/>
      <c r="BJ87" s="107"/>
      <c r="BK87" s="107"/>
    </row>
    <row r="88" spans="1:63" ht="14.4" outlineLevel="1">
      <c r="A88" s="90"/>
      <c r="B88" s="90"/>
      <c r="C88" s="91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132"/>
      <c r="AP88" s="90"/>
      <c r="AQ88" s="90"/>
      <c r="AR88" s="90"/>
      <c r="AS88" s="94">
        <f>SUM(AS85:AS87)</f>
        <v>19000</v>
      </c>
      <c r="AT88" s="117" t="s">
        <v>220</v>
      </c>
      <c r="AU88" s="116"/>
      <c r="AV88" s="107"/>
      <c r="AW88" s="107">
        <f>SUBTOTAL(9,AW85:AW87)</f>
        <v>0</v>
      </c>
      <c r="AX88" s="107"/>
      <c r="AY88" s="107"/>
      <c r="AZ88" s="107"/>
      <c r="BA88" s="107"/>
      <c r="BB88" s="107"/>
      <c r="BC88" s="107"/>
      <c r="BD88" s="107"/>
      <c r="BE88" s="107"/>
      <c r="BF88" s="107"/>
      <c r="BG88" s="107"/>
      <c r="BH88" s="107"/>
      <c r="BI88" s="107"/>
      <c r="BJ88" s="107"/>
      <c r="BK88" s="107"/>
    </row>
    <row r="89" spans="1:63" ht="14.4" outlineLevel="2">
      <c r="A89" s="90" t="s">
        <v>77</v>
      </c>
      <c r="B89" s="90">
        <v>6000</v>
      </c>
      <c r="C89" s="91" t="s">
        <v>71</v>
      </c>
      <c r="D89" s="92">
        <v>1</v>
      </c>
      <c r="E89" s="92">
        <f>+D89*$B89</f>
        <v>6000</v>
      </c>
      <c r="F89" s="92">
        <v>0</v>
      </c>
      <c r="G89" s="92">
        <f>+F89*$B89</f>
        <v>0</v>
      </c>
      <c r="H89" s="92">
        <v>0</v>
      </c>
      <c r="I89" s="92">
        <f>+H89*$B89</f>
        <v>0</v>
      </c>
      <c r="J89" s="92">
        <v>0</v>
      </c>
      <c r="K89" s="92">
        <f>+J89*$B89</f>
        <v>0</v>
      </c>
      <c r="L89" s="92">
        <v>0</v>
      </c>
      <c r="M89" s="92">
        <f>+L89*$B89</f>
        <v>0</v>
      </c>
      <c r="N89" s="92">
        <v>0</v>
      </c>
      <c r="O89" s="92">
        <f>+N89*$B89</f>
        <v>0</v>
      </c>
      <c r="P89" s="92">
        <v>0</v>
      </c>
      <c r="Q89" s="92">
        <f>+P89*$B89</f>
        <v>0</v>
      </c>
      <c r="R89" s="92">
        <v>0</v>
      </c>
      <c r="S89" s="92">
        <f>+R89*$B89</f>
        <v>0</v>
      </c>
      <c r="T89" s="92">
        <v>0</v>
      </c>
      <c r="U89" s="92">
        <f>+T89*$B89</f>
        <v>0</v>
      </c>
      <c r="V89" s="92">
        <v>0</v>
      </c>
      <c r="W89" s="92">
        <f>+V89*$B89</f>
        <v>0</v>
      </c>
      <c r="X89" s="92">
        <v>0</v>
      </c>
      <c r="Y89" s="92">
        <f>+X89*$B89</f>
        <v>0</v>
      </c>
      <c r="Z89" s="92">
        <v>0</v>
      </c>
      <c r="AA89" s="92">
        <f>+Z89*$B89</f>
        <v>0</v>
      </c>
      <c r="AB89" s="92">
        <v>0</v>
      </c>
      <c r="AC89" s="92">
        <f>+AB89*$B89</f>
        <v>0</v>
      </c>
      <c r="AD89" s="92">
        <v>0</v>
      </c>
      <c r="AE89" s="92">
        <f>+AD89*$B89</f>
        <v>0</v>
      </c>
      <c r="AF89" s="92">
        <v>0</v>
      </c>
      <c r="AG89" s="92">
        <f>+AF89*$B89</f>
        <v>0</v>
      </c>
      <c r="AH89" s="92">
        <v>0</v>
      </c>
      <c r="AI89" s="92">
        <f>+AH89*$B89</f>
        <v>0</v>
      </c>
      <c r="AJ89" s="92">
        <v>0</v>
      </c>
      <c r="AK89" s="92">
        <f>+AJ89*$B89</f>
        <v>0</v>
      </c>
      <c r="AL89" s="92">
        <v>0</v>
      </c>
      <c r="AM89" s="92">
        <f>+AL89*$B89</f>
        <v>0</v>
      </c>
      <c r="AN89" s="92">
        <v>0</v>
      </c>
      <c r="AO89" s="132">
        <f>+AN89*$B89</f>
        <v>0</v>
      </c>
      <c r="AP89" s="90">
        <f>+F89+H89+J89+L89+N89+P89+R89+T89+V89+X89+Z89+AB89+D89+AD89+AF89+AH89+AJ89+AL89+AN89</f>
        <v>1</v>
      </c>
      <c r="AQ89" s="90"/>
      <c r="AR89" s="90"/>
      <c r="AS89" s="93">
        <f>E89+G89+I89+K89+M89+O89+Q89+S89+U89+W89+Y89+AA89+AC89+AE89+AG89+AI89+AK89+AM89+AO89</f>
        <v>6000</v>
      </c>
      <c r="AT89" s="116">
        <v>2.09</v>
      </c>
      <c r="AU89" s="116" t="s">
        <v>161</v>
      </c>
      <c r="AV89" s="107"/>
      <c r="AW89" s="107"/>
      <c r="AX89" s="107"/>
      <c r="AY89" s="107"/>
      <c r="AZ89" s="107"/>
      <c r="BA89" s="107"/>
      <c r="BB89" s="107"/>
      <c r="BC89" s="107"/>
      <c r="BD89" s="107"/>
      <c r="BE89" s="107"/>
      <c r="BF89" s="107"/>
      <c r="BG89" s="107"/>
      <c r="BH89" s="107"/>
      <c r="BI89" s="107"/>
      <c r="BJ89" s="107"/>
      <c r="BK89" s="107"/>
    </row>
    <row r="90" spans="1:63" ht="14.4" outlineLevel="1">
      <c r="A90" s="90"/>
      <c r="B90" s="90"/>
      <c r="C90" s="91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132"/>
      <c r="AP90" s="90"/>
      <c r="AQ90" s="90"/>
      <c r="AR90" s="90"/>
      <c r="AS90" s="94">
        <f>+AS89</f>
        <v>6000</v>
      </c>
      <c r="AT90" s="117" t="s">
        <v>221</v>
      </c>
      <c r="AU90" s="116"/>
      <c r="AV90" s="107"/>
      <c r="AW90" s="107">
        <f>SUBTOTAL(9,AW89:AW89)</f>
        <v>0</v>
      </c>
      <c r="AX90" s="107"/>
      <c r="AY90" s="107"/>
      <c r="AZ90" s="107"/>
      <c r="BA90" s="107"/>
      <c r="BB90" s="107"/>
      <c r="BC90" s="107"/>
      <c r="BD90" s="107"/>
      <c r="BE90" s="107"/>
      <c r="BF90" s="107"/>
      <c r="BG90" s="107"/>
      <c r="BH90" s="107"/>
      <c r="BI90" s="107"/>
      <c r="BJ90" s="107"/>
      <c r="BK90" s="107"/>
    </row>
    <row r="91" spans="1:63" ht="14.4" outlineLevel="2">
      <c r="A91" s="90" t="s">
        <v>78</v>
      </c>
      <c r="B91" s="90">
        <v>1000</v>
      </c>
      <c r="C91" s="91" t="s">
        <v>71</v>
      </c>
      <c r="D91" s="92">
        <v>1</v>
      </c>
      <c r="E91" s="92">
        <f>+D91*$B91</f>
        <v>1000</v>
      </c>
      <c r="F91" s="92">
        <v>0</v>
      </c>
      <c r="G91" s="92">
        <f>+F91*$B91</f>
        <v>0</v>
      </c>
      <c r="H91" s="92">
        <v>0</v>
      </c>
      <c r="I91" s="92">
        <f>+H91*$B91</f>
        <v>0</v>
      </c>
      <c r="J91" s="92">
        <v>0</v>
      </c>
      <c r="K91" s="92">
        <f>+J91*$B91</f>
        <v>0</v>
      </c>
      <c r="L91" s="92">
        <v>0</v>
      </c>
      <c r="M91" s="92">
        <f>+L91*$B91</f>
        <v>0</v>
      </c>
      <c r="N91" s="92">
        <v>0</v>
      </c>
      <c r="O91" s="92">
        <f>+N91*$B91</f>
        <v>0</v>
      </c>
      <c r="P91" s="92">
        <v>0</v>
      </c>
      <c r="Q91" s="92">
        <f>+P91*$B91</f>
        <v>0</v>
      </c>
      <c r="R91" s="92">
        <v>0</v>
      </c>
      <c r="S91" s="92">
        <f>+R91*$B91</f>
        <v>0</v>
      </c>
      <c r="T91" s="92">
        <v>0</v>
      </c>
      <c r="U91" s="92">
        <f>+T91*$B91</f>
        <v>0</v>
      </c>
      <c r="V91" s="92">
        <v>0</v>
      </c>
      <c r="W91" s="92">
        <f>+V91*$B91</f>
        <v>0</v>
      </c>
      <c r="X91" s="92">
        <v>0</v>
      </c>
      <c r="Y91" s="92">
        <f>+X91*$B91</f>
        <v>0</v>
      </c>
      <c r="Z91" s="92">
        <v>0</v>
      </c>
      <c r="AA91" s="92">
        <f>+Z91*$B91</f>
        <v>0</v>
      </c>
      <c r="AB91" s="92">
        <v>0</v>
      </c>
      <c r="AC91" s="92">
        <f>+AB91*$B91</f>
        <v>0</v>
      </c>
      <c r="AD91" s="92">
        <v>0</v>
      </c>
      <c r="AE91" s="92">
        <f>+AD91*$B91</f>
        <v>0</v>
      </c>
      <c r="AF91" s="92">
        <v>0</v>
      </c>
      <c r="AG91" s="92">
        <f>+AF91*$B91</f>
        <v>0</v>
      </c>
      <c r="AH91" s="92">
        <v>0</v>
      </c>
      <c r="AI91" s="92">
        <f>+AH91*$B91</f>
        <v>0</v>
      </c>
      <c r="AJ91" s="92">
        <v>0</v>
      </c>
      <c r="AK91" s="92">
        <f>+AJ91*$B91</f>
        <v>0</v>
      </c>
      <c r="AL91" s="92">
        <v>0</v>
      </c>
      <c r="AM91" s="92">
        <f>+AL91*$B91</f>
        <v>0</v>
      </c>
      <c r="AN91" s="92">
        <v>0</v>
      </c>
      <c r="AO91" s="132">
        <f>+AN91*$B91</f>
        <v>0</v>
      </c>
      <c r="AP91" s="90">
        <f>+F91+H91+J91+L91+N91+P91+R91+T91+V91+X91+Z91+AB91+D91+AD91+AF91+AH91+AJ91+AL91+AN91</f>
        <v>1</v>
      </c>
      <c r="AQ91" s="90"/>
      <c r="AR91" s="90"/>
      <c r="AS91" s="93">
        <f>E91+G91+I91+K91+M91+O91+Q91+S91+U91+W91+Y91+AA91+AC91+AE91+AG91+AI91+AK91+AM91+AO91</f>
        <v>1000</v>
      </c>
      <c r="AT91" s="129">
        <v>2.1</v>
      </c>
      <c r="AU91" s="119" t="s">
        <v>162</v>
      </c>
      <c r="AV91" s="107"/>
      <c r="AW91" s="107"/>
      <c r="AX91" s="107"/>
      <c r="AY91" s="107"/>
      <c r="AZ91" s="107"/>
      <c r="BA91" s="107"/>
      <c r="BB91" s="107"/>
      <c r="BC91" s="107"/>
      <c r="BD91" s="107"/>
      <c r="BE91" s="107"/>
      <c r="BF91" s="107"/>
      <c r="BG91" s="107"/>
      <c r="BH91" s="107"/>
      <c r="BI91" s="107"/>
      <c r="BJ91" s="107"/>
      <c r="BK91" s="107"/>
    </row>
    <row r="92" spans="1:63" ht="14.4" outlineLevel="1">
      <c r="A92" s="90"/>
      <c r="B92" s="90"/>
      <c r="C92" s="91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132"/>
      <c r="AP92" s="90"/>
      <c r="AQ92" s="90"/>
      <c r="AR92" s="90"/>
      <c r="AS92" s="94">
        <f>+AS91</f>
        <v>1000</v>
      </c>
      <c r="AT92" s="118" t="s">
        <v>222</v>
      </c>
      <c r="AU92" s="119"/>
      <c r="AV92" s="107"/>
      <c r="AW92" s="107">
        <f>SUBTOTAL(9,AW91:AW91)</f>
        <v>0</v>
      </c>
      <c r="AX92" s="107"/>
      <c r="AY92" s="107"/>
      <c r="AZ92" s="107"/>
      <c r="BA92" s="107"/>
      <c r="BB92" s="107"/>
      <c r="BC92" s="107"/>
      <c r="BD92" s="107"/>
      <c r="BE92" s="107"/>
      <c r="BF92" s="107"/>
      <c r="BG92" s="107"/>
      <c r="BH92" s="107"/>
      <c r="BI92" s="107"/>
      <c r="BJ92" s="107"/>
      <c r="BK92" s="107"/>
    </row>
    <row r="93" spans="1:63" s="41" customFormat="1" ht="14.4" outlineLevel="2">
      <c r="A93" s="90" t="s">
        <v>79</v>
      </c>
      <c r="B93" s="90">
        <v>300</v>
      </c>
      <c r="C93" s="91" t="s">
        <v>71</v>
      </c>
      <c r="D93" s="92">
        <v>1</v>
      </c>
      <c r="E93" s="92">
        <f>+D93*$B93</f>
        <v>300</v>
      </c>
      <c r="F93" s="92">
        <v>0</v>
      </c>
      <c r="G93" s="92">
        <f>+F93*$B93</f>
        <v>0</v>
      </c>
      <c r="H93" s="92">
        <v>0</v>
      </c>
      <c r="I93" s="92">
        <f>+H93*$B93</f>
        <v>0</v>
      </c>
      <c r="J93" s="92">
        <v>0</v>
      </c>
      <c r="K93" s="92">
        <f>+J93*$B93</f>
        <v>0</v>
      </c>
      <c r="L93" s="92">
        <v>0</v>
      </c>
      <c r="M93" s="92">
        <f>+L93*$B93</f>
        <v>0</v>
      </c>
      <c r="N93" s="92">
        <v>0</v>
      </c>
      <c r="O93" s="92">
        <f>+N93*$B93</f>
        <v>0</v>
      </c>
      <c r="P93" s="92">
        <v>0</v>
      </c>
      <c r="Q93" s="92">
        <f>+P93*$B93</f>
        <v>0</v>
      </c>
      <c r="R93" s="92">
        <v>0</v>
      </c>
      <c r="S93" s="92">
        <f>+R93*$B93</f>
        <v>0</v>
      </c>
      <c r="T93" s="92">
        <v>0</v>
      </c>
      <c r="U93" s="92">
        <f>+T93*$B93</f>
        <v>0</v>
      </c>
      <c r="V93" s="92">
        <v>0</v>
      </c>
      <c r="W93" s="92">
        <f>+V93*$B93</f>
        <v>0</v>
      </c>
      <c r="X93" s="92">
        <v>0</v>
      </c>
      <c r="Y93" s="92">
        <f>+X93*$B93</f>
        <v>0</v>
      </c>
      <c r="Z93" s="92">
        <v>0</v>
      </c>
      <c r="AA93" s="92">
        <f>+Z93*$B93</f>
        <v>0</v>
      </c>
      <c r="AB93" s="92">
        <v>0</v>
      </c>
      <c r="AC93" s="92">
        <f>+AB93*$B93</f>
        <v>0</v>
      </c>
      <c r="AD93" s="92">
        <v>0</v>
      </c>
      <c r="AE93" s="92">
        <f>+AD93*$B93</f>
        <v>0</v>
      </c>
      <c r="AF93" s="92">
        <v>0</v>
      </c>
      <c r="AG93" s="92">
        <f>+AF93*$B93</f>
        <v>0</v>
      </c>
      <c r="AH93" s="92">
        <v>0</v>
      </c>
      <c r="AI93" s="92">
        <f>+AH93*$B93</f>
        <v>0</v>
      </c>
      <c r="AJ93" s="92">
        <v>0</v>
      </c>
      <c r="AK93" s="92">
        <f>+AJ93*$B93</f>
        <v>0</v>
      </c>
      <c r="AL93" s="92">
        <v>0</v>
      </c>
      <c r="AM93" s="92">
        <f>+AL93*$B93</f>
        <v>0</v>
      </c>
      <c r="AN93" s="92">
        <v>0</v>
      </c>
      <c r="AO93" s="132">
        <f>+AN93*$B93</f>
        <v>0</v>
      </c>
      <c r="AP93" s="90">
        <f>+F93+H93+J93+L93+N93+P93+R93+T93+V93+X93+Z93+AB93+D93+AD93+AF93+AH93+AJ93+AL93+AN93</f>
        <v>1</v>
      </c>
      <c r="AQ93" s="90"/>
      <c r="AR93" s="90"/>
      <c r="AS93" s="93">
        <f>E93+G93+I93+K93+M93+O93+Q93+S93+U93+W93+Y93+AA93+AC93+AE93+AG93+AI93+AK93+AM93+AO93</f>
        <v>300</v>
      </c>
      <c r="AT93" s="116">
        <v>2.11</v>
      </c>
      <c r="AU93" s="119" t="s">
        <v>163</v>
      </c>
      <c r="AV93" s="107"/>
      <c r="AW93" s="107"/>
      <c r="AX93" s="107"/>
      <c r="AY93" s="107"/>
      <c r="AZ93" s="107"/>
      <c r="BA93" s="107"/>
      <c r="BB93" s="107"/>
      <c r="BC93" s="107"/>
      <c r="BD93" s="107"/>
      <c r="BE93" s="107"/>
      <c r="BF93" s="107"/>
      <c r="BG93" s="107"/>
      <c r="BH93" s="107"/>
      <c r="BI93" s="107"/>
      <c r="BJ93" s="107"/>
      <c r="BK93" s="107"/>
    </row>
    <row r="94" spans="1:63" s="41" customFormat="1" ht="14.4" outlineLevel="1">
      <c r="A94" s="90"/>
      <c r="B94" s="90"/>
      <c r="C94" s="91">
        <v>0</v>
      </c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132"/>
      <c r="AP94" s="90"/>
      <c r="AQ94" s="90"/>
      <c r="AR94" s="90"/>
      <c r="AS94" s="94">
        <f>+AS93</f>
        <v>300</v>
      </c>
      <c r="AT94" s="117" t="s">
        <v>223</v>
      </c>
      <c r="AU94" s="119"/>
      <c r="AV94" s="107"/>
      <c r="AW94" s="107">
        <f>SUBTOTAL(9,AW93:AW93)</f>
        <v>0</v>
      </c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07"/>
      <c r="BI94" s="107"/>
      <c r="BJ94" s="107"/>
      <c r="BK94" s="107"/>
    </row>
    <row r="95" spans="1:63" ht="14.4" outlineLevel="2">
      <c r="A95" s="90" t="s">
        <v>76</v>
      </c>
      <c r="B95" s="90">
        <v>500</v>
      </c>
      <c r="C95" s="91" t="s">
        <v>71</v>
      </c>
      <c r="D95" s="92">
        <v>1</v>
      </c>
      <c r="E95" s="92">
        <f>+D95*$B95</f>
        <v>500</v>
      </c>
      <c r="F95" s="92">
        <v>0</v>
      </c>
      <c r="G95" s="92">
        <f>+F95*$B95</f>
        <v>0</v>
      </c>
      <c r="H95" s="92">
        <v>0</v>
      </c>
      <c r="I95" s="92">
        <f>+H95*$B95</f>
        <v>0</v>
      </c>
      <c r="J95" s="92">
        <v>0</v>
      </c>
      <c r="K95" s="92">
        <f>+J95*$B95</f>
        <v>0</v>
      </c>
      <c r="L95" s="92">
        <v>0</v>
      </c>
      <c r="M95" s="92">
        <f>+L95*$B95</f>
        <v>0</v>
      </c>
      <c r="N95" s="92">
        <v>0</v>
      </c>
      <c r="O95" s="92">
        <f>+N95*$B95</f>
        <v>0</v>
      </c>
      <c r="P95" s="92">
        <v>0</v>
      </c>
      <c r="Q95" s="92">
        <f>+P95*$B95</f>
        <v>0</v>
      </c>
      <c r="R95" s="92">
        <v>0</v>
      </c>
      <c r="S95" s="92">
        <f>+R95*$B95</f>
        <v>0</v>
      </c>
      <c r="T95" s="92">
        <v>0</v>
      </c>
      <c r="U95" s="92">
        <f>+T95*$B95</f>
        <v>0</v>
      </c>
      <c r="V95" s="92">
        <v>0</v>
      </c>
      <c r="W95" s="92">
        <f>+V95*$B95</f>
        <v>0</v>
      </c>
      <c r="X95" s="92">
        <v>0</v>
      </c>
      <c r="Y95" s="92">
        <f>+X95*$B95</f>
        <v>0</v>
      </c>
      <c r="Z95" s="92">
        <v>0</v>
      </c>
      <c r="AA95" s="92">
        <f>+Z95*$B95</f>
        <v>0</v>
      </c>
      <c r="AB95" s="92">
        <v>0</v>
      </c>
      <c r="AC95" s="92">
        <f>+AB95*$B95</f>
        <v>0</v>
      </c>
      <c r="AD95" s="92">
        <v>0</v>
      </c>
      <c r="AE95" s="92">
        <f>+AD95*$B95</f>
        <v>0</v>
      </c>
      <c r="AF95" s="92">
        <v>0</v>
      </c>
      <c r="AG95" s="92">
        <f>+AF95*$B95</f>
        <v>0</v>
      </c>
      <c r="AH95" s="92">
        <v>0</v>
      </c>
      <c r="AI95" s="92">
        <f>+AH95*$B95</f>
        <v>0</v>
      </c>
      <c r="AJ95" s="92">
        <v>0</v>
      </c>
      <c r="AK95" s="92">
        <f>+AJ95*$B95</f>
        <v>0</v>
      </c>
      <c r="AL95" s="92">
        <v>0</v>
      </c>
      <c r="AM95" s="92">
        <f>+AL95*$B95</f>
        <v>0</v>
      </c>
      <c r="AN95" s="92">
        <v>0</v>
      </c>
      <c r="AO95" s="132">
        <f>+AN95*$B95</f>
        <v>0</v>
      </c>
      <c r="AP95" s="90">
        <f>+F95+H95+J95+L95+N95+P95+R95+T95+V95+X95+Z95+AB95+D95+AD95+AF95+AH95+AJ95+AL95+AN95</f>
        <v>1</v>
      </c>
      <c r="AQ95" s="90"/>
      <c r="AR95" s="90"/>
      <c r="AS95" s="93">
        <f>E95+G95+I95+K95+M95+O95+Q95+S95+U95+W95+Y95+AA95+AC95+AE95+AG95+AI95+AK95+AM95+AO95</f>
        <v>500</v>
      </c>
      <c r="AT95" s="116">
        <v>2.12</v>
      </c>
      <c r="AU95" s="119" t="s">
        <v>76</v>
      </c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07"/>
      <c r="BI95" s="107"/>
      <c r="BJ95" s="107"/>
      <c r="BK95" s="107"/>
    </row>
    <row r="96" spans="1:63" ht="14.4" outlineLevel="1">
      <c r="A96" s="90"/>
      <c r="B96" s="90"/>
      <c r="C96" s="91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132"/>
      <c r="AP96" s="90"/>
      <c r="AQ96" s="90"/>
      <c r="AR96" s="90"/>
      <c r="AS96" s="94">
        <f>+AS95</f>
        <v>500</v>
      </c>
      <c r="AT96" s="117" t="s">
        <v>224</v>
      </c>
      <c r="AU96" s="119"/>
      <c r="AV96" s="107"/>
      <c r="AW96" s="107">
        <f>SUBTOTAL(9,AW95:AW95)</f>
        <v>0</v>
      </c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</row>
    <row r="97" spans="1:63" outlineLevel="2">
      <c r="A97" s="90" t="s">
        <v>46</v>
      </c>
      <c r="B97" s="90">
        <v>1200</v>
      </c>
      <c r="C97" s="91" t="s">
        <v>43</v>
      </c>
      <c r="D97" s="92">
        <v>4</v>
      </c>
      <c r="E97" s="92">
        <f>+D97*$B97</f>
        <v>4800</v>
      </c>
      <c r="F97" s="92">
        <v>0</v>
      </c>
      <c r="G97" s="92">
        <f>+F97*$B97</f>
        <v>0</v>
      </c>
      <c r="H97" s="92">
        <v>0</v>
      </c>
      <c r="I97" s="92">
        <f>+H97*$B97</f>
        <v>0</v>
      </c>
      <c r="J97" s="92">
        <v>0</v>
      </c>
      <c r="K97" s="92">
        <f>+J97*$B97</f>
        <v>0</v>
      </c>
      <c r="L97" s="92">
        <v>0</v>
      </c>
      <c r="M97" s="92">
        <f>+L97*$B97</f>
        <v>0</v>
      </c>
      <c r="N97" s="92">
        <v>0</v>
      </c>
      <c r="O97" s="92">
        <f>+N97*$B97</f>
        <v>0</v>
      </c>
      <c r="P97" s="92">
        <v>0</v>
      </c>
      <c r="Q97" s="92">
        <f>+P97*$B97</f>
        <v>0</v>
      </c>
      <c r="R97" s="92">
        <v>0</v>
      </c>
      <c r="S97" s="92">
        <f>+R97*$B97</f>
        <v>0</v>
      </c>
      <c r="T97" s="92">
        <v>0</v>
      </c>
      <c r="U97" s="92">
        <f>+T97*$B97</f>
        <v>0</v>
      </c>
      <c r="V97" s="92">
        <v>0</v>
      </c>
      <c r="W97" s="92">
        <f>+V97*$B97</f>
        <v>0</v>
      </c>
      <c r="X97" s="92">
        <v>0</v>
      </c>
      <c r="Y97" s="92">
        <f>+X97*$B97</f>
        <v>0</v>
      </c>
      <c r="Z97" s="92">
        <v>0</v>
      </c>
      <c r="AA97" s="92">
        <f>+Z97*$B97</f>
        <v>0</v>
      </c>
      <c r="AB97" s="92">
        <v>0</v>
      </c>
      <c r="AC97" s="92">
        <f>+AB97*$B97</f>
        <v>0</v>
      </c>
      <c r="AD97" s="92">
        <v>0</v>
      </c>
      <c r="AE97" s="92">
        <f>+AD97*$B97</f>
        <v>0</v>
      </c>
      <c r="AF97" s="92">
        <v>0</v>
      </c>
      <c r="AG97" s="92">
        <f>+AF97*$B97</f>
        <v>0</v>
      </c>
      <c r="AH97" s="92">
        <v>0</v>
      </c>
      <c r="AI97" s="92">
        <f>+AH97*$B97</f>
        <v>0</v>
      </c>
      <c r="AJ97" s="92">
        <v>0</v>
      </c>
      <c r="AK97" s="92">
        <f>+AJ97*$B97</f>
        <v>0</v>
      </c>
      <c r="AL97" s="92">
        <v>0</v>
      </c>
      <c r="AM97" s="92">
        <f>+AL97*$B97</f>
        <v>0</v>
      </c>
      <c r="AN97" s="92">
        <v>0</v>
      </c>
      <c r="AO97" s="132">
        <f>+AN97*$B97</f>
        <v>0</v>
      </c>
      <c r="AP97" s="90">
        <f>+F97+H97+J97+L97+N97+P97+R97+T97+V97+X97+Z97+AB97+D97+AD97+AF97+AH97+AJ97+AL97+AN97</f>
        <v>4</v>
      </c>
      <c r="AQ97" s="90"/>
      <c r="AR97" s="90"/>
      <c r="AS97" s="93">
        <f>E97+G97+I97+K97+M97+O97+Q97+S97+U97+W97+Y97+AA97+AC97+AE97+AG97+AI97+AK97+AM97+AO97</f>
        <v>4800</v>
      </c>
      <c r="AT97" s="124">
        <v>0</v>
      </c>
      <c r="AU97" s="124" t="s">
        <v>213</v>
      </c>
      <c r="AV97" s="107"/>
      <c r="AW97" s="107"/>
      <c r="AX97" s="107"/>
      <c r="AY97" s="107"/>
      <c r="AZ97" s="107"/>
      <c r="BA97" s="107"/>
      <c r="BB97" s="107"/>
      <c r="BC97" s="107"/>
      <c r="BD97" s="107"/>
      <c r="BE97" s="107"/>
      <c r="BF97" s="107"/>
      <c r="BG97" s="107"/>
      <c r="BH97" s="107"/>
      <c r="BI97" s="107"/>
      <c r="BJ97" s="107"/>
      <c r="BK97" s="107"/>
    </row>
    <row r="98" spans="1:63" outlineLevel="2">
      <c r="A98" s="90" t="s">
        <v>47</v>
      </c>
      <c r="B98" s="90">
        <v>165</v>
      </c>
      <c r="C98" s="91" t="s">
        <v>48</v>
      </c>
      <c r="D98" s="92">
        <v>1</v>
      </c>
      <c r="E98" s="92">
        <f>+D98*$B98</f>
        <v>165</v>
      </c>
      <c r="F98" s="92">
        <v>0</v>
      </c>
      <c r="G98" s="92">
        <f>+F98*$B98</f>
        <v>0</v>
      </c>
      <c r="H98" s="92">
        <v>0</v>
      </c>
      <c r="I98" s="92">
        <f>+H98*$B98</f>
        <v>0</v>
      </c>
      <c r="J98" s="92">
        <v>0</v>
      </c>
      <c r="K98" s="92">
        <f>+J98*$B98</f>
        <v>0</v>
      </c>
      <c r="L98" s="92">
        <v>0</v>
      </c>
      <c r="M98" s="92">
        <f>+L98*$B98</f>
        <v>0</v>
      </c>
      <c r="N98" s="92">
        <v>0</v>
      </c>
      <c r="O98" s="92">
        <f>+N98*$B98</f>
        <v>0</v>
      </c>
      <c r="P98" s="92">
        <v>0</v>
      </c>
      <c r="Q98" s="92">
        <f>+P98*$B98</f>
        <v>0</v>
      </c>
      <c r="R98" s="92">
        <v>0</v>
      </c>
      <c r="S98" s="92">
        <f>+R98*$B98</f>
        <v>0</v>
      </c>
      <c r="T98" s="92">
        <v>0</v>
      </c>
      <c r="U98" s="92">
        <f>+T98*$B98</f>
        <v>0</v>
      </c>
      <c r="V98" s="92">
        <v>0</v>
      </c>
      <c r="W98" s="92">
        <f>+V98*$B98</f>
        <v>0</v>
      </c>
      <c r="X98" s="92">
        <v>0</v>
      </c>
      <c r="Y98" s="92">
        <f>+X98*$B98</f>
        <v>0</v>
      </c>
      <c r="Z98" s="92">
        <v>0</v>
      </c>
      <c r="AA98" s="92">
        <f>+Z98*$B98</f>
        <v>0</v>
      </c>
      <c r="AB98" s="92">
        <v>0</v>
      </c>
      <c r="AC98" s="92">
        <f>+AB98*$B98</f>
        <v>0</v>
      </c>
      <c r="AD98" s="92">
        <v>0</v>
      </c>
      <c r="AE98" s="92">
        <f>+AD98*$B98</f>
        <v>0</v>
      </c>
      <c r="AF98" s="92">
        <v>0</v>
      </c>
      <c r="AG98" s="92">
        <f>+AF98*$B98</f>
        <v>0</v>
      </c>
      <c r="AH98" s="92">
        <v>0</v>
      </c>
      <c r="AI98" s="92">
        <f>+AH98*$B98</f>
        <v>0</v>
      </c>
      <c r="AJ98" s="92">
        <v>0</v>
      </c>
      <c r="AK98" s="92">
        <f>+AJ98*$B98</f>
        <v>0</v>
      </c>
      <c r="AL98" s="92">
        <v>0</v>
      </c>
      <c r="AM98" s="92">
        <f>+AL98*$B98</f>
        <v>0</v>
      </c>
      <c r="AN98" s="92">
        <v>0</v>
      </c>
      <c r="AO98" s="132">
        <f>+AN98*$B98</f>
        <v>0</v>
      </c>
      <c r="AP98" s="90">
        <f>+F98+H98+J98+L98+N98+P98+R98+T98+V98+X98+Z98+AB98+D98+AD98+AF98+AH98+AJ98+AL98+AN98</f>
        <v>1</v>
      </c>
      <c r="AQ98" s="90"/>
      <c r="AR98" s="90"/>
      <c r="AS98" s="93">
        <f>E98+G98+I98+K98+M98+O98+Q98+S98+U98+W98+Y98+AA98+AC98+AE98+AG98+AI98+AK98+AM98+AO98</f>
        <v>165</v>
      </c>
      <c r="AT98" s="124">
        <v>0</v>
      </c>
      <c r="AU98" s="124" t="s">
        <v>213</v>
      </c>
      <c r="AV98" s="107"/>
      <c r="AW98" s="107"/>
      <c r="AX98" s="107"/>
      <c r="AY98" s="107"/>
      <c r="AZ98" s="107"/>
      <c r="BA98" s="107"/>
      <c r="BB98" s="107"/>
      <c r="BC98" s="107"/>
      <c r="BD98" s="107"/>
      <c r="BE98" s="107"/>
      <c r="BF98" s="107"/>
      <c r="BG98" s="107"/>
      <c r="BH98" s="107"/>
      <c r="BI98" s="107"/>
      <c r="BJ98" s="107"/>
      <c r="BK98" s="107"/>
    </row>
    <row r="99" spans="1:63" outlineLevel="2">
      <c r="A99" s="90" t="s">
        <v>55</v>
      </c>
      <c r="B99" s="90">
        <v>30</v>
      </c>
      <c r="C99" s="91" t="s">
        <v>56</v>
      </c>
      <c r="D99" s="92">
        <v>5</v>
      </c>
      <c r="E99" s="92">
        <f>+D99*$B99</f>
        <v>150</v>
      </c>
      <c r="F99" s="92">
        <v>0</v>
      </c>
      <c r="G99" s="92">
        <f>+F99*$B99</f>
        <v>0</v>
      </c>
      <c r="H99" s="92">
        <v>0</v>
      </c>
      <c r="I99" s="92">
        <f>+H99*$B99</f>
        <v>0</v>
      </c>
      <c r="J99" s="92">
        <v>0</v>
      </c>
      <c r="K99" s="92">
        <f>+J99*$B99</f>
        <v>0</v>
      </c>
      <c r="L99" s="92">
        <v>0</v>
      </c>
      <c r="M99" s="92">
        <f>+L99*$B99</f>
        <v>0</v>
      </c>
      <c r="N99" s="92">
        <v>0</v>
      </c>
      <c r="O99" s="92">
        <f>+N99*$B99</f>
        <v>0</v>
      </c>
      <c r="P99" s="92">
        <v>0</v>
      </c>
      <c r="Q99" s="92">
        <f>+P99*$B99</f>
        <v>0</v>
      </c>
      <c r="R99" s="92">
        <v>0</v>
      </c>
      <c r="S99" s="92">
        <f>+R99*$B99</f>
        <v>0</v>
      </c>
      <c r="T99" s="92">
        <v>0</v>
      </c>
      <c r="U99" s="92">
        <f>+T99*$B99</f>
        <v>0</v>
      </c>
      <c r="V99" s="92">
        <v>0</v>
      </c>
      <c r="W99" s="92">
        <f>+V99*$B99</f>
        <v>0</v>
      </c>
      <c r="X99" s="92">
        <v>0</v>
      </c>
      <c r="Y99" s="92">
        <f>+X99*$B99</f>
        <v>0</v>
      </c>
      <c r="Z99" s="92">
        <v>0</v>
      </c>
      <c r="AA99" s="92">
        <f>+Z99*$B99</f>
        <v>0</v>
      </c>
      <c r="AB99" s="92">
        <v>0</v>
      </c>
      <c r="AC99" s="92">
        <f>+AB99*$B99</f>
        <v>0</v>
      </c>
      <c r="AD99" s="92">
        <v>0</v>
      </c>
      <c r="AE99" s="92">
        <f>+AD99*$B99</f>
        <v>0</v>
      </c>
      <c r="AF99" s="92">
        <v>0</v>
      </c>
      <c r="AG99" s="92">
        <f>+AF99*$B99</f>
        <v>0</v>
      </c>
      <c r="AH99" s="92">
        <v>0</v>
      </c>
      <c r="AI99" s="92">
        <f>+AH99*$B99</f>
        <v>0</v>
      </c>
      <c r="AJ99" s="92">
        <v>0</v>
      </c>
      <c r="AK99" s="92">
        <f>+AJ99*$B99</f>
        <v>0</v>
      </c>
      <c r="AL99" s="92">
        <v>0</v>
      </c>
      <c r="AM99" s="92">
        <f>+AL99*$B99</f>
        <v>0</v>
      </c>
      <c r="AN99" s="92">
        <v>0</v>
      </c>
      <c r="AO99" s="132">
        <f>+AN99*$B99</f>
        <v>0</v>
      </c>
      <c r="AP99" s="90">
        <f>+F99+H99+J99+L99+N99+P99+R99+T99+V99+X99+Z99+AB99+D99+AD99+AF99+AH99+AJ99+AL99+AN99</f>
        <v>5</v>
      </c>
      <c r="AQ99" s="90"/>
      <c r="AR99" s="90"/>
      <c r="AS99" s="93">
        <f>E99+G99+I99+K99+M99+O99+Q99+S99+U99+W99+Y99+AA99+AC99+AE99+AG99+AI99+AK99+AM99+AO99</f>
        <v>150</v>
      </c>
      <c r="AT99" s="124">
        <v>0</v>
      </c>
      <c r="AU99" s="124" t="s">
        <v>213</v>
      </c>
      <c r="AV99" s="107"/>
      <c r="AW99" s="107"/>
      <c r="AX99" s="107"/>
      <c r="AY99" s="107"/>
      <c r="AZ99" s="107"/>
      <c r="BA99" s="107"/>
      <c r="BB99" s="107"/>
      <c r="BC99" s="107"/>
      <c r="BD99" s="107"/>
      <c r="BE99" s="107"/>
      <c r="BF99" s="107"/>
      <c r="BG99" s="107"/>
      <c r="BH99" s="107"/>
      <c r="BI99" s="107"/>
      <c r="BJ99" s="107"/>
      <c r="BK99" s="107"/>
    </row>
    <row r="100" spans="1:63" outlineLevel="2">
      <c r="A100" s="90" t="s">
        <v>57</v>
      </c>
      <c r="B100" s="90">
        <v>250</v>
      </c>
      <c r="C100" s="91" t="s">
        <v>58</v>
      </c>
      <c r="D100" s="92">
        <v>5</v>
      </c>
      <c r="E100" s="92">
        <f>+D100*$B100</f>
        <v>1250</v>
      </c>
      <c r="F100" s="92">
        <v>0</v>
      </c>
      <c r="G100" s="92">
        <f>+F100*$B100</f>
        <v>0</v>
      </c>
      <c r="H100" s="92">
        <v>0</v>
      </c>
      <c r="I100" s="92">
        <f>+H100*$B100</f>
        <v>0</v>
      </c>
      <c r="J100" s="92">
        <v>0</v>
      </c>
      <c r="K100" s="92">
        <f>+J100*$B100</f>
        <v>0</v>
      </c>
      <c r="L100" s="92">
        <v>0</v>
      </c>
      <c r="M100" s="92">
        <f>+L100*$B100</f>
        <v>0</v>
      </c>
      <c r="N100" s="92">
        <v>0</v>
      </c>
      <c r="O100" s="92">
        <f>+N100*$B100</f>
        <v>0</v>
      </c>
      <c r="P100" s="92">
        <v>0</v>
      </c>
      <c r="Q100" s="92">
        <f>+P100*$B100</f>
        <v>0</v>
      </c>
      <c r="R100" s="92">
        <v>0</v>
      </c>
      <c r="S100" s="92">
        <f>+R100*$B100</f>
        <v>0</v>
      </c>
      <c r="T100" s="92">
        <v>0</v>
      </c>
      <c r="U100" s="92">
        <f>+T100*$B100</f>
        <v>0</v>
      </c>
      <c r="V100" s="92">
        <v>0</v>
      </c>
      <c r="W100" s="92">
        <f>+V100*$B100</f>
        <v>0</v>
      </c>
      <c r="X100" s="92">
        <v>0</v>
      </c>
      <c r="Y100" s="92">
        <f>+X100*$B100</f>
        <v>0</v>
      </c>
      <c r="Z100" s="92">
        <v>0</v>
      </c>
      <c r="AA100" s="92">
        <f>+Z100*$B100</f>
        <v>0</v>
      </c>
      <c r="AB100" s="92">
        <v>0</v>
      </c>
      <c r="AC100" s="92">
        <f>+AB100*$B100</f>
        <v>0</v>
      </c>
      <c r="AD100" s="92">
        <v>0</v>
      </c>
      <c r="AE100" s="92">
        <f>+AD100*$B100</f>
        <v>0</v>
      </c>
      <c r="AF100" s="92">
        <v>0</v>
      </c>
      <c r="AG100" s="92">
        <f>+AF100*$B100</f>
        <v>0</v>
      </c>
      <c r="AH100" s="92">
        <v>0</v>
      </c>
      <c r="AI100" s="92">
        <f>+AH100*$B100</f>
        <v>0</v>
      </c>
      <c r="AJ100" s="92">
        <v>0</v>
      </c>
      <c r="AK100" s="92">
        <f>+AJ100*$B100</f>
        <v>0</v>
      </c>
      <c r="AL100" s="92">
        <v>0</v>
      </c>
      <c r="AM100" s="92">
        <f>+AL100*$B100</f>
        <v>0</v>
      </c>
      <c r="AN100" s="92">
        <v>0</v>
      </c>
      <c r="AO100" s="132">
        <f>+AN100*$B100</f>
        <v>0</v>
      </c>
      <c r="AP100" s="90">
        <f>+F100+H100+J100+L100+N100+P100+R100+T100+V100+X100+Z100+AB100+D100+AD100+AF100+AH100+AJ100+AL100+AN100</f>
        <v>5</v>
      </c>
      <c r="AQ100" s="90"/>
      <c r="AR100" s="90"/>
      <c r="AS100" s="93">
        <f>E100+G100+I100+K100+M100+O100+Q100+S100+U100+W100+Y100+AA100+AC100+AE100+AG100+AI100+AK100+AM100+AO100</f>
        <v>1250</v>
      </c>
      <c r="AT100" s="124">
        <v>0</v>
      </c>
      <c r="AU100" s="124" t="s">
        <v>213</v>
      </c>
      <c r="AV100" s="107"/>
      <c r="AW100" s="107"/>
      <c r="AX100" s="107"/>
      <c r="AY100" s="107"/>
      <c r="AZ100" s="107"/>
      <c r="BA100" s="107"/>
      <c r="BB100" s="107"/>
      <c r="BC100" s="107"/>
      <c r="BD100" s="107"/>
      <c r="BE100" s="107"/>
      <c r="BF100" s="107"/>
      <c r="BG100" s="107"/>
      <c r="BH100" s="107"/>
      <c r="BI100" s="107"/>
      <c r="BJ100" s="107"/>
      <c r="BK100" s="107"/>
    </row>
    <row r="101" spans="1:63" outlineLevel="2">
      <c r="A101" s="90" t="s">
        <v>59</v>
      </c>
      <c r="B101" s="90">
        <v>250</v>
      </c>
      <c r="C101" s="91" t="s">
        <v>58</v>
      </c>
      <c r="D101" s="92">
        <v>1</v>
      </c>
      <c r="E101" s="92">
        <f>+D101*$B101</f>
        <v>250</v>
      </c>
      <c r="F101" s="92">
        <v>0</v>
      </c>
      <c r="G101" s="92">
        <f>+F101*$B101</f>
        <v>0</v>
      </c>
      <c r="H101" s="92">
        <v>0</v>
      </c>
      <c r="I101" s="92">
        <f>+H101*$B101</f>
        <v>0</v>
      </c>
      <c r="J101" s="92">
        <v>0</v>
      </c>
      <c r="K101" s="92">
        <f>+J101*$B101</f>
        <v>0</v>
      </c>
      <c r="L101" s="92">
        <v>0</v>
      </c>
      <c r="M101" s="92">
        <f>+L101*$B101</f>
        <v>0</v>
      </c>
      <c r="N101" s="92">
        <v>0</v>
      </c>
      <c r="O101" s="92">
        <f>+N101*$B101</f>
        <v>0</v>
      </c>
      <c r="P101" s="92">
        <v>0</v>
      </c>
      <c r="Q101" s="92">
        <f>+P101*$B101</f>
        <v>0</v>
      </c>
      <c r="R101" s="92">
        <v>0</v>
      </c>
      <c r="S101" s="92">
        <f>+R101*$B101</f>
        <v>0</v>
      </c>
      <c r="T101" s="92">
        <v>0</v>
      </c>
      <c r="U101" s="92">
        <f>+T101*$B101</f>
        <v>0</v>
      </c>
      <c r="V101" s="92">
        <v>0</v>
      </c>
      <c r="W101" s="92">
        <f>+V101*$B101</f>
        <v>0</v>
      </c>
      <c r="X101" s="92">
        <v>0</v>
      </c>
      <c r="Y101" s="92">
        <f>+X101*$B101</f>
        <v>0</v>
      </c>
      <c r="Z101" s="92">
        <v>0</v>
      </c>
      <c r="AA101" s="92">
        <f>+Z101*$B101</f>
        <v>0</v>
      </c>
      <c r="AB101" s="92">
        <v>0</v>
      </c>
      <c r="AC101" s="92">
        <f>+AB101*$B101</f>
        <v>0</v>
      </c>
      <c r="AD101" s="92">
        <v>0</v>
      </c>
      <c r="AE101" s="92">
        <f>+AD101*$B101</f>
        <v>0</v>
      </c>
      <c r="AF101" s="92">
        <v>0</v>
      </c>
      <c r="AG101" s="92">
        <f>+AF101*$B101</f>
        <v>0</v>
      </c>
      <c r="AH101" s="92">
        <v>0</v>
      </c>
      <c r="AI101" s="92">
        <f>+AH101*$B101</f>
        <v>0</v>
      </c>
      <c r="AJ101" s="92">
        <v>0</v>
      </c>
      <c r="AK101" s="92">
        <f>+AJ101*$B101</f>
        <v>0</v>
      </c>
      <c r="AL101" s="92">
        <v>0</v>
      </c>
      <c r="AM101" s="92">
        <f>+AL101*$B101</f>
        <v>0</v>
      </c>
      <c r="AN101" s="92">
        <v>0</v>
      </c>
      <c r="AO101" s="132">
        <f>+AN101*$B101</f>
        <v>0</v>
      </c>
      <c r="AP101" s="90">
        <f>+F101+H101+J101+L101+N101+P101+R101+T101+V101+X101+Z101+AB101+D101+AD101+AF101+AH101+AJ101+AL101+AN101</f>
        <v>1</v>
      </c>
      <c r="AQ101" s="90"/>
      <c r="AR101" s="90"/>
      <c r="AS101" s="93">
        <f>E101+G101+I101+K101+M101+O101+Q101+S101+U101+W101+Y101+AA101+AC101+AE101+AG101+AI101+AK101+AM101+AO101</f>
        <v>250</v>
      </c>
      <c r="AT101" s="124">
        <v>0</v>
      </c>
      <c r="AU101" s="124" t="s">
        <v>213</v>
      </c>
      <c r="AV101" s="107"/>
      <c r="AW101" s="107"/>
      <c r="AX101" s="107"/>
      <c r="AY101" s="107"/>
      <c r="AZ101" s="107"/>
      <c r="BA101" s="107"/>
      <c r="BB101" s="107"/>
      <c r="BC101" s="107"/>
      <c r="BD101" s="107"/>
      <c r="BE101" s="107"/>
      <c r="BF101" s="107"/>
      <c r="BG101" s="107"/>
      <c r="BH101" s="107"/>
      <c r="BI101" s="107"/>
      <c r="BJ101" s="107"/>
      <c r="BK101" s="107"/>
    </row>
    <row r="102" spans="1:63" outlineLevel="2">
      <c r="A102" s="90" t="s">
        <v>227</v>
      </c>
      <c r="B102" s="90"/>
      <c r="C102" s="91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132"/>
      <c r="AP102" s="90"/>
      <c r="AQ102" s="90"/>
      <c r="AR102" s="90"/>
      <c r="AS102" s="93"/>
      <c r="AT102" s="124"/>
      <c r="AU102" s="124"/>
      <c r="AV102" s="107"/>
      <c r="AW102" s="107"/>
      <c r="AX102" s="107"/>
      <c r="AY102" s="107"/>
      <c r="AZ102" s="107"/>
      <c r="BA102" s="107"/>
      <c r="BB102" s="107"/>
      <c r="BC102" s="107"/>
      <c r="BD102" s="107"/>
      <c r="BE102" s="107"/>
      <c r="BF102" s="107"/>
      <c r="BG102" s="107"/>
      <c r="BH102" s="107"/>
      <c r="BI102" s="107"/>
      <c r="BJ102" s="107"/>
      <c r="BK102" s="107"/>
    </row>
    <row r="103" spans="1:63" outlineLevel="2">
      <c r="A103" s="98" t="s">
        <v>113</v>
      </c>
      <c r="B103" s="90"/>
      <c r="C103" s="91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132"/>
      <c r="AP103" s="90">
        <f t="shared" ref="AP103:AP111" si="113">+F103+H103+J103+L103+N103+P103+R103+T103+V103+X103+Z103+AB103+D103+AD103+AF103+AH103+AJ103+AL103+AN103</f>
        <v>0</v>
      </c>
      <c r="AQ103" s="90"/>
      <c r="AR103" s="90"/>
      <c r="AS103" s="93">
        <f t="shared" ref="AS103:AS111" si="114">E103+G103+I103+K103+M103+O103+Q103+S103+U103+W103+Y103+AA103+AC103+AE103+AG103+AI103+AK103+AM103+AO103</f>
        <v>0</v>
      </c>
      <c r="AT103" s="124">
        <v>0</v>
      </c>
      <c r="AU103" s="124" t="s">
        <v>214</v>
      </c>
      <c r="AV103" s="107"/>
      <c r="AW103" s="107"/>
      <c r="AX103" s="107"/>
      <c r="AY103" s="107"/>
      <c r="AZ103" s="107"/>
      <c r="BA103" s="107"/>
      <c r="BB103" s="107"/>
      <c r="BC103" s="107"/>
      <c r="BD103" s="107"/>
      <c r="BE103" s="107"/>
      <c r="BF103" s="107"/>
      <c r="BG103" s="107"/>
      <c r="BH103" s="107"/>
      <c r="BI103" s="107"/>
      <c r="BJ103" s="107"/>
      <c r="BK103" s="107"/>
    </row>
    <row r="104" spans="1:63" outlineLevel="2">
      <c r="A104" s="90" t="s">
        <v>114</v>
      </c>
      <c r="B104" s="90">
        <v>55</v>
      </c>
      <c r="C104" s="91" t="s">
        <v>71</v>
      </c>
      <c r="D104" s="92">
        <v>6</v>
      </c>
      <c r="E104" s="92">
        <f t="shared" ref="E104:E111" si="115">+D104*$B104</f>
        <v>330</v>
      </c>
      <c r="F104" s="92">
        <v>0</v>
      </c>
      <c r="G104" s="92">
        <f t="shared" ref="G104:G111" si="116">+F104*$B104</f>
        <v>0</v>
      </c>
      <c r="H104" s="92">
        <v>0</v>
      </c>
      <c r="I104" s="92">
        <f t="shared" ref="I104:I111" si="117">+H104*$B104</f>
        <v>0</v>
      </c>
      <c r="J104" s="92">
        <v>0</v>
      </c>
      <c r="K104" s="92">
        <f t="shared" ref="K104:K111" si="118">+J104*$B104</f>
        <v>0</v>
      </c>
      <c r="L104" s="92">
        <v>0</v>
      </c>
      <c r="M104" s="92">
        <f t="shared" ref="M104:M111" si="119">+L104*$B104</f>
        <v>0</v>
      </c>
      <c r="N104" s="92">
        <v>0</v>
      </c>
      <c r="O104" s="92">
        <f t="shared" ref="O104:O111" si="120">+N104*$B104</f>
        <v>0</v>
      </c>
      <c r="P104" s="92">
        <v>0</v>
      </c>
      <c r="Q104" s="92">
        <f t="shared" ref="Q104:Q111" si="121">+P104*$B104</f>
        <v>0</v>
      </c>
      <c r="R104" s="92">
        <v>0</v>
      </c>
      <c r="S104" s="92">
        <f t="shared" ref="S104:S111" si="122">+R104*$B104</f>
        <v>0</v>
      </c>
      <c r="T104" s="92">
        <v>0</v>
      </c>
      <c r="U104" s="92">
        <f t="shared" ref="U104:U111" si="123">+T104*$B104</f>
        <v>0</v>
      </c>
      <c r="V104" s="92">
        <v>0</v>
      </c>
      <c r="W104" s="92">
        <f t="shared" ref="W104:W111" si="124">+V104*$B104</f>
        <v>0</v>
      </c>
      <c r="X104" s="92">
        <v>0</v>
      </c>
      <c r="Y104" s="92">
        <f t="shared" ref="Y104:Y111" si="125">+X104*$B104</f>
        <v>0</v>
      </c>
      <c r="Z104" s="92">
        <v>0</v>
      </c>
      <c r="AA104" s="92">
        <f t="shared" ref="AA104:AA111" si="126">+Z104*$B104</f>
        <v>0</v>
      </c>
      <c r="AB104" s="92">
        <v>0</v>
      </c>
      <c r="AC104" s="92">
        <f t="shared" ref="AC104:AC111" si="127">+AB104*$B104</f>
        <v>0</v>
      </c>
      <c r="AD104" s="92">
        <v>0</v>
      </c>
      <c r="AE104" s="92">
        <f t="shared" ref="AE104:AE111" si="128">+AD104*$B104</f>
        <v>0</v>
      </c>
      <c r="AF104" s="92">
        <v>0</v>
      </c>
      <c r="AG104" s="92">
        <f t="shared" ref="AG104:AG111" si="129">+AF104*$B104</f>
        <v>0</v>
      </c>
      <c r="AH104" s="92">
        <v>0</v>
      </c>
      <c r="AI104" s="92">
        <f t="shared" ref="AI104:AI111" si="130">+AH104*$B104</f>
        <v>0</v>
      </c>
      <c r="AJ104" s="92">
        <v>0</v>
      </c>
      <c r="AK104" s="92">
        <f t="shared" ref="AK104:AK111" si="131">+AJ104*$B104</f>
        <v>0</v>
      </c>
      <c r="AL104" s="92">
        <v>0</v>
      </c>
      <c r="AM104" s="92">
        <f t="shared" ref="AM104:AM111" si="132">+AL104*$B104</f>
        <v>0</v>
      </c>
      <c r="AN104" s="92">
        <v>0</v>
      </c>
      <c r="AO104" s="132">
        <f t="shared" ref="AO104:AO111" si="133">+AN104*$B104</f>
        <v>0</v>
      </c>
      <c r="AP104" s="90">
        <f t="shared" si="113"/>
        <v>6</v>
      </c>
      <c r="AQ104" s="90"/>
      <c r="AR104" s="90"/>
      <c r="AS104" s="93">
        <f t="shared" si="114"/>
        <v>330</v>
      </c>
      <c r="AT104" s="124">
        <v>0</v>
      </c>
      <c r="AU104" s="124" t="s">
        <v>214</v>
      </c>
      <c r="AV104" s="107"/>
      <c r="AW104" s="107"/>
      <c r="AX104" s="107"/>
      <c r="AY104" s="107"/>
      <c r="AZ104" s="107"/>
      <c r="BA104" s="107"/>
      <c r="BB104" s="107"/>
      <c r="BC104" s="107"/>
      <c r="BD104" s="107"/>
      <c r="BE104" s="107"/>
      <c r="BF104" s="107"/>
      <c r="BG104" s="107"/>
      <c r="BH104" s="107"/>
      <c r="BI104" s="107"/>
      <c r="BJ104" s="107"/>
      <c r="BK104" s="107"/>
    </row>
    <row r="105" spans="1:63" outlineLevel="2">
      <c r="A105" s="90" t="s">
        <v>115</v>
      </c>
      <c r="B105" s="90">
        <v>22</v>
      </c>
      <c r="C105" s="91" t="s">
        <v>71</v>
      </c>
      <c r="D105" s="92">
        <v>6</v>
      </c>
      <c r="E105" s="92">
        <f t="shared" si="115"/>
        <v>132</v>
      </c>
      <c r="F105" s="92">
        <v>0</v>
      </c>
      <c r="G105" s="92">
        <f t="shared" si="116"/>
        <v>0</v>
      </c>
      <c r="H105" s="92">
        <v>0</v>
      </c>
      <c r="I105" s="92">
        <f t="shared" si="117"/>
        <v>0</v>
      </c>
      <c r="J105" s="92">
        <v>0</v>
      </c>
      <c r="K105" s="92">
        <f t="shared" si="118"/>
        <v>0</v>
      </c>
      <c r="L105" s="92">
        <v>0</v>
      </c>
      <c r="M105" s="92">
        <f t="shared" si="119"/>
        <v>0</v>
      </c>
      <c r="N105" s="92">
        <v>0</v>
      </c>
      <c r="O105" s="92">
        <f t="shared" si="120"/>
        <v>0</v>
      </c>
      <c r="P105" s="92">
        <v>0</v>
      </c>
      <c r="Q105" s="92">
        <f t="shared" si="121"/>
        <v>0</v>
      </c>
      <c r="R105" s="92">
        <v>0</v>
      </c>
      <c r="S105" s="92">
        <f t="shared" si="122"/>
        <v>0</v>
      </c>
      <c r="T105" s="92">
        <v>0</v>
      </c>
      <c r="U105" s="92">
        <f t="shared" si="123"/>
        <v>0</v>
      </c>
      <c r="V105" s="92">
        <v>0</v>
      </c>
      <c r="W105" s="92">
        <f t="shared" si="124"/>
        <v>0</v>
      </c>
      <c r="X105" s="92">
        <v>0</v>
      </c>
      <c r="Y105" s="92">
        <f t="shared" si="125"/>
        <v>0</v>
      </c>
      <c r="Z105" s="92">
        <v>0</v>
      </c>
      <c r="AA105" s="92">
        <f t="shared" si="126"/>
        <v>0</v>
      </c>
      <c r="AB105" s="92">
        <v>0</v>
      </c>
      <c r="AC105" s="92">
        <f t="shared" si="127"/>
        <v>0</v>
      </c>
      <c r="AD105" s="92">
        <v>0</v>
      </c>
      <c r="AE105" s="92">
        <f t="shared" si="128"/>
        <v>0</v>
      </c>
      <c r="AF105" s="92">
        <v>0</v>
      </c>
      <c r="AG105" s="92">
        <f t="shared" si="129"/>
        <v>0</v>
      </c>
      <c r="AH105" s="92">
        <v>0</v>
      </c>
      <c r="AI105" s="92">
        <f t="shared" si="130"/>
        <v>0</v>
      </c>
      <c r="AJ105" s="92">
        <v>0</v>
      </c>
      <c r="AK105" s="92">
        <f t="shared" si="131"/>
        <v>0</v>
      </c>
      <c r="AL105" s="92">
        <v>0</v>
      </c>
      <c r="AM105" s="92">
        <f t="shared" si="132"/>
        <v>0</v>
      </c>
      <c r="AN105" s="92">
        <v>0</v>
      </c>
      <c r="AO105" s="132">
        <f t="shared" si="133"/>
        <v>0</v>
      </c>
      <c r="AP105" s="90">
        <f t="shared" si="113"/>
        <v>6</v>
      </c>
      <c r="AQ105" s="90"/>
      <c r="AR105" s="90"/>
      <c r="AS105" s="93">
        <f t="shared" si="114"/>
        <v>132</v>
      </c>
      <c r="AT105" s="124">
        <v>0</v>
      </c>
      <c r="AU105" s="124" t="s">
        <v>214</v>
      </c>
      <c r="AV105" s="107"/>
      <c r="AW105" s="107"/>
      <c r="AX105" s="107"/>
      <c r="AY105" s="107"/>
      <c r="AZ105" s="107"/>
      <c r="BA105" s="107"/>
      <c r="BB105" s="107"/>
      <c r="BC105" s="107"/>
      <c r="BD105" s="107"/>
      <c r="BE105" s="107"/>
      <c r="BF105" s="107"/>
      <c r="BG105" s="107"/>
      <c r="BH105" s="107"/>
      <c r="BI105" s="107"/>
      <c r="BJ105" s="107"/>
      <c r="BK105" s="107"/>
    </row>
    <row r="106" spans="1:63" outlineLevel="2">
      <c r="A106" s="90" t="s">
        <v>116</v>
      </c>
      <c r="B106" s="90">
        <v>9</v>
      </c>
      <c r="C106" s="91" t="s">
        <v>71</v>
      </c>
      <c r="D106" s="92">
        <v>6</v>
      </c>
      <c r="E106" s="92">
        <f t="shared" si="115"/>
        <v>54</v>
      </c>
      <c r="F106" s="92">
        <v>0</v>
      </c>
      <c r="G106" s="92">
        <f t="shared" si="116"/>
        <v>0</v>
      </c>
      <c r="H106" s="92">
        <v>0</v>
      </c>
      <c r="I106" s="92">
        <f t="shared" si="117"/>
        <v>0</v>
      </c>
      <c r="J106" s="92">
        <v>0</v>
      </c>
      <c r="K106" s="92">
        <f t="shared" si="118"/>
        <v>0</v>
      </c>
      <c r="L106" s="92">
        <v>0</v>
      </c>
      <c r="M106" s="92">
        <f t="shared" si="119"/>
        <v>0</v>
      </c>
      <c r="N106" s="92">
        <v>0</v>
      </c>
      <c r="O106" s="92">
        <f t="shared" si="120"/>
        <v>0</v>
      </c>
      <c r="P106" s="92">
        <v>0</v>
      </c>
      <c r="Q106" s="92">
        <f t="shared" si="121"/>
        <v>0</v>
      </c>
      <c r="R106" s="92">
        <v>0</v>
      </c>
      <c r="S106" s="92">
        <f t="shared" si="122"/>
        <v>0</v>
      </c>
      <c r="T106" s="92">
        <v>0</v>
      </c>
      <c r="U106" s="92">
        <f t="shared" si="123"/>
        <v>0</v>
      </c>
      <c r="V106" s="92">
        <v>0</v>
      </c>
      <c r="W106" s="92">
        <f t="shared" si="124"/>
        <v>0</v>
      </c>
      <c r="X106" s="92">
        <v>0</v>
      </c>
      <c r="Y106" s="92">
        <f t="shared" si="125"/>
        <v>0</v>
      </c>
      <c r="Z106" s="92">
        <v>0</v>
      </c>
      <c r="AA106" s="92">
        <f t="shared" si="126"/>
        <v>0</v>
      </c>
      <c r="AB106" s="92">
        <v>0</v>
      </c>
      <c r="AC106" s="92">
        <f t="shared" si="127"/>
        <v>0</v>
      </c>
      <c r="AD106" s="92">
        <v>0</v>
      </c>
      <c r="AE106" s="92">
        <f t="shared" si="128"/>
        <v>0</v>
      </c>
      <c r="AF106" s="92">
        <v>0</v>
      </c>
      <c r="AG106" s="92">
        <f t="shared" si="129"/>
        <v>0</v>
      </c>
      <c r="AH106" s="92">
        <v>0</v>
      </c>
      <c r="AI106" s="92">
        <f t="shared" si="130"/>
        <v>0</v>
      </c>
      <c r="AJ106" s="92">
        <v>0</v>
      </c>
      <c r="AK106" s="92">
        <f t="shared" si="131"/>
        <v>0</v>
      </c>
      <c r="AL106" s="92">
        <v>0</v>
      </c>
      <c r="AM106" s="92">
        <f t="shared" si="132"/>
        <v>0</v>
      </c>
      <c r="AN106" s="92">
        <v>0</v>
      </c>
      <c r="AO106" s="132">
        <f t="shared" si="133"/>
        <v>0</v>
      </c>
      <c r="AP106" s="90">
        <f t="shared" si="113"/>
        <v>6</v>
      </c>
      <c r="AQ106" s="90"/>
      <c r="AR106" s="90"/>
      <c r="AS106" s="93">
        <f t="shared" si="114"/>
        <v>54</v>
      </c>
      <c r="AT106" s="124">
        <v>0</v>
      </c>
      <c r="AU106" s="124" t="s">
        <v>214</v>
      </c>
      <c r="AV106" s="107"/>
      <c r="AW106" s="107"/>
      <c r="AX106" s="107"/>
      <c r="AY106" s="107"/>
      <c r="AZ106" s="107"/>
      <c r="BA106" s="107"/>
      <c r="BB106" s="107"/>
      <c r="BC106" s="107"/>
      <c r="BD106" s="107"/>
      <c r="BE106" s="107"/>
      <c r="BF106" s="107"/>
      <c r="BG106" s="107"/>
      <c r="BH106" s="107"/>
      <c r="BI106" s="107"/>
      <c r="BJ106" s="107"/>
      <c r="BK106" s="107"/>
    </row>
    <row r="107" spans="1:63" outlineLevel="2">
      <c r="A107" s="90" t="s">
        <v>117</v>
      </c>
      <c r="B107" s="90">
        <v>120</v>
      </c>
      <c r="C107" s="91" t="s">
        <v>65</v>
      </c>
      <c r="D107" s="92">
        <v>0</v>
      </c>
      <c r="E107" s="92">
        <f t="shared" si="115"/>
        <v>0</v>
      </c>
      <c r="F107" s="92">
        <v>1</v>
      </c>
      <c r="G107" s="92">
        <f t="shared" si="116"/>
        <v>120</v>
      </c>
      <c r="H107" s="92">
        <v>1</v>
      </c>
      <c r="I107" s="92">
        <f t="shared" si="117"/>
        <v>120</v>
      </c>
      <c r="J107" s="92">
        <v>1</v>
      </c>
      <c r="K107" s="92">
        <f t="shared" si="118"/>
        <v>120</v>
      </c>
      <c r="L107" s="92">
        <v>1</v>
      </c>
      <c r="M107" s="92">
        <f t="shared" si="119"/>
        <v>120</v>
      </c>
      <c r="N107" s="92">
        <v>1</v>
      </c>
      <c r="O107" s="92">
        <f t="shared" si="120"/>
        <v>120</v>
      </c>
      <c r="P107" s="92">
        <v>1</v>
      </c>
      <c r="Q107" s="92">
        <f t="shared" si="121"/>
        <v>120</v>
      </c>
      <c r="R107" s="92">
        <v>1</v>
      </c>
      <c r="S107" s="92">
        <f t="shared" si="122"/>
        <v>120</v>
      </c>
      <c r="T107" s="92">
        <v>1</v>
      </c>
      <c r="U107" s="92">
        <f t="shared" si="123"/>
        <v>120</v>
      </c>
      <c r="V107" s="92">
        <v>1</v>
      </c>
      <c r="W107" s="92">
        <f t="shared" si="124"/>
        <v>120</v>
      </c>
      <c r="X107" s="92">
        <v>1</v>
      </c>
      <c r="Y107" s="92">
        <f t="shared" si="125"/>
        <v>120</v>
      </c>
      <c r="Z107" s="92">
        <v>1</v>
      </c>
      <c r="AA107" s="92">
        <f t="shared" si="126"/>
        <v>120</v>
      </c>
      <c r="AB107" s="92">
        <v>1</v>
      </c>
      <c r="AC107" s="92">
        <f t="shared" si="127"/>
        <v>120</v>
      </c>
      <c r="AD107" s="92">
        <v>1</v>
      </c>
      <c r="AE107" s="92">
        <f t="shared" si="128"/>
        <v>120</v>
      </c>
      <c r="AF107" s="92">
        <v>1</v>
      </c>
      <c r="AG107" s="92">
        <f t="shared" si="129"/>
        <v>120</v>
      </c>
      <c r="AH107" s="92">
        <v>1</v>
      </c>
      <c r="AI107" s="92">
        <f t="shared" si="130"/>
        <v>120</v>
      </c>
      <c r="AJ107" s="92">
        <v>1</v>
      </c>
      <c r="AK107" s="92">
        <f t="shared" si="131"/>
        <v>120</v>
      </c>
      <c r="AL107" s="92">
        <v>1</v>
      </c>
      <c r="AM107" s="92">
        <f t="shared" si="132"/>
        <v>120</v>
      </c>
      <c r="AN107" s="92">
        <v>1</v>
      </c>
      <c r="AO107" s="132">
        <f t="shared" si="133"/>
        <v>120</v>
      </c>
      <c r="AP107" s="90">
        <f t="shared" si="113"/>
        <v>18</v>
      </c>
      <c r="AQ107" s="90"/>
      <c r="AR107" s="90"/>
      <c r="AS107" s="93">
        <f t="shared" si="114"/>
        <v>2160</v>
      </c>
      <c r="AT107" s="124">
        <v>0</v>
      </c>
      <c r="AU107" s="124" t="s">
        <v>214</v>
      </c>
      <c r="AV107" s="107"/>
      <c r="AW107" s="107"/>
      <c r="AX107" s="107"/>
      <c r="AY107" s="107"/>
      <c r="AZ107" s="107"/>
      <c r="BA107" s="107"/>
      <c r="BB107" s="107"/>
      <c r="BC107" s="107"/>
      <c r="BD107" s="107"/>
      <c r="BE107" s="107"/>
      <c r="BF107" s="107"/>
      <c r="BG107" s="107"/>
      <c r="BH107" s="107"/>
      <c r="BI107" s="107"/>
      <c r="BJ107" s="107"/>
      <c r="BK107" s="107"/>
    </row>
    <row r="108" spans="1:63" s="42" customFormat="1" outlineLevel="2">
      <c r="A108" s="90" t="s">
        <v>118</v>
      </c>
      <c r="B108" s="90">
        <v>25</v>
      </c>
      <c r="C108" s="91" t="s">
        <v>71</v>
      </c>
      <c r="D108" s="92">
        <v>6</v>
      </c>
      <c r="E108" s="92">
        <f t="shared" si="115"/>
        <v>150</v>
      </c>
      <c r="F108" s="92">
        <v>0</v>
      </c>
      <c r="G108" s="92">
        <f t="shared" si="116"/>
        <v>0</v>
      </c>
      <c r="H108" s="92">
        <v>0</v>
      </c>
      <c r="I108" s="92">
        <f t="shared" si="117"/>
        <v>0</v>
      </c>
      <c r="J108" s="92">
        <v>0</v>
      </c>
      <c r="K108" s="92">
        <f t="shared" si="118"/>
        <v>0</v>
      </c>
      <c r="L108" s="92">
        <v>0</v>
      </c>
      <c r="M108" s="92">
        <f t="shared" si="119"/>
        <v>0</v>
      </c>
      <c r="N108" s="92">
        <v>0</v>
      </c>
      <c r="O108" s="92">
        <f t="shared" si="120"/>
        <v>0</v>
      </c>
      <c r="P108" s="92">
        <v>0</v>
      </c>
      <c r="Q108" s="92">
        <f t="shared" si="121"/>
        <v>0</v>
      </c>
      <c r="R108" s="92">
        <v>0</v>
      </c>
      <c r="S108" s="92">
        <f t="shared" si="122"/>
        <v>0</v>
      </c>
      <c r="T108" s="92">
        <v>0</v>
      </c>
      <c r="U108" s="92">
        <f t="shared" si="123"/>
        <v>0</v>
      </c>
      <c r="V108" s="92">
        <v>0</v>
      </c>
      <c r="W108" s="92">
        <f t="shared" si="124"/>
        <v>0</v>
      </c>
      <c r="X108" s="92">
        <v>0</v>
      </c>
      <c r="Y108" s="92">
        <f t="shared" si="125"/>
        <v>0</v>
      </c>
      <c r="Z108" s="92">
        <v>0</v>
      </c>
      <c r="AA108" s="92">
        <f t="shared" si="126"/>
        <v>0</v>
      </c>
      <c r="AB108" s="92">
        <v>0</v>
      </c>
      <c r="AC108" s="92">
        <f t="shared" si="127"/>
        <v>0</v>
      </c>
      <c r="AD108" s="92">
        <v>0</v>
      </c>
      <c r="AE108" s="92">
        <f t="shared" si="128"/>
        <v>0</v>
      </c>
      <c r="AF108" s="92">
        <v>0</v>
      </c>
      <c r="AG108" s="92">
        <f t="shared" si="129"/>
        <v>0</v>
      </c>
      <c r="AH108" s="92">
        <v>0</v>
      </c>
      <c r="AI108" s="92">
        <f t="shared" si="130"/>
        <v>0</v>
      </c>
      <c r="AJ108" s="92">
        <v>0</v>
      </c>
      <c r="AK108" s="92">
        <f t="shared" si="131"/>
        <v>0</v>
      </c>
      <c r="AL108" s="92">
        <v>0</v>
      </c>
      <c r="AM108" s="92">
        <f t="shared" si="132"/>
        <v>0</v>
      </c>
      <c r="AN108" s="92">
        <v>0</v>
      </c>
      <c r="AO108" s="132">
        <f t="shared" si="133"/>
        <v>0</v>
      </c>
      <c r="AP108" s="90">
        <f t="shared" si="113"/>
        <v>6</v>
      </c>
      <c r="AQ108" s="90"/>
      <c r="AR108" s="90"/>
      <c r="AS108" s="93">
        <f t="shared" si="114"/>
        <v>150</v>
      </c>
      <c r="AT108" s="124">
        <v>0</v>
      </c>
      <c r="AU108" s="124" t="s">
        <v>214</v>
      </c>
      <c r="AV108" s="107"/>
      <c r="AW108" s="107"/>
      <c r="AX108" s="107"/>
      <c r="AY108" s="107"/>
      <c r="AZ108" s="107"/>
      <c r="BA108" s="107"/>
      <c r="BB108" s="107"/>
      <c r="BC108" s="107"/>
      <c r="BD108" s="107"/>
      <c r="BE108" s="107"/>
      <c r="BF108" s="107"/>
      <c r="BG108" s="107"/>
      <c r="BH108" s="107"/>
      <c r="BI108" s="107"/>
      <c r="BJ108" s="107"/>
      <c r="BK108" s="107"/>
    </row>
    <row r="109" spans="1:63" s="42" customFormat="1" outlineLevel="2">
      <c r="A109" s="90" t="s">
        <v>119</v>
      </c>
      <c r="B109" s="90">
        <v>37</v>
      </c>
      <c r="C109" s="91" t="s">
        <v>71</v>
      </c>
      <c r="D109" s="92">
        <v>6</v>
      </c>
      <c r="E109" s="92">
        <f t="shared" si="115"/>
        <v>222</v>
      </c>
      <c r="F109" s="92">
        <v>0</v>
      </c>
      <c r="G109" s="92">
        <f t="shared" si="116"/>
        <v>0</v>
      </c>
      <c r="H109" s="92">
        <v>0</v>
      </c>
      <c r="I109" s="92">
        <f t="shared" si="117"/>
        <v>0</v>
      </c>
      <c r="J109" s="92">
        <v>0</v>
      </c>
      <c r="K109" s="92">
        <f t="shared" si="118"/>
        <v>0</v>
      </c>
      <c r="L109" s="92">
        <v>0</v>
      </c>
      <c r="M109" s="92">
        <f t="shared" si="119"/>
        <v>0</v>
      </c>
      <c r="N109" s="92">
        <v>0</v>
      </c>
      <c r="O109" s="92">
        <f t="shared" si="120"/>
        <v>0</v>
      </c>
      <c r="P109" s="92">
        <v>0</v>
      </c>
      <c r="Q109" s="92">
        <f t="shared" si="121"/>
        <v>0</v>
      </c>
      <c r="R109" s="92">
        <v>0</v>
      </c>
      <c r="S109" s="92">
        <f t="shared" si="122"/>
        <v>0</v>
      </c>
      <c r="T109" s="92">
        <v>0</v>
      </c>
      <c r="U109" s="92">
        <f t="shared" si="123"/>
        <v>0</v>
      </c>
      <c r="V109" s="92">
        <v>0</v>
      </c>
      <c r="W109" s="92">
        <f t="shared" si="124"/>
        <v>0</v>
      </c>
      <c r="X109" s="92">
        <v>0</v>
      </c>
      <c r="Y109" s="92">
        <f t="shared" si="125"/>
        <v>0</v>
      </c>
      <c r="Z109" s="92">
        <v>0</v>
      </c>
      <c r="AA109" s="92">
        <f t="shared" si="126"/>
        <v>0</v>
      </c>
      <c r="AB109" s="92">
        <v>0</v>
      </c>
      <c r="AC109" s="92">
        <f t="shared" si="127"/>
        <v>0</v>
      </c>
      <c r="AD109" s="92">
        <v>0</v>
      </c>
      <c r="AE109" s="92">
        <f t="shared" si="128"/>
        <v>0</v>
      </c>
      <c r="AF109" s="92">
        <v>0</v>
      </c>
      <c r="AG109" s="92">
        <f t="shared" si="129"/>
        <v>0</v>
      </c>
      <c r="AH109" s="92">
        <v>0</v>
      </c>
      <c r="AI109" s="92">
        <f t="shared" si="130"/>
        <v>0</v>
      </c>
      <c r="AJ109" s="92">
        <v>0</v>
      </c>
      <c r="AK109" s="92">
        <f t="shared" si="131"/>
        <v>0</v>
      </c>
      <c r="AL109" s="92">
        <v>0</v>
      </c>
      <c r="AM109" s="92">
        <f t="shared" si="132"/>
        <v>0</v>
      </c>
      <c r="AN109" s="92">
        <v>0</v>
      </c>
      <c r="AO109" s="132">
        <f t="shared" si="133"/>
        <v>0</v>
      </c>
      <c r="AP109" s="90">
        <f t="shared" si="113"/>
        <v>6</v>
      </c>
      <c r="AQ109" s="90"/>
      <c r="AR109" s="90"/>
      <c r="AS109" s="93">
        <f t="shared" si="114"/>
        <v>222</v>
      </c>
      <c r="AT109" s="124">
        <v>0</v>
      </c>
      <c r="AU109" s="124" t="s">
        <v>214</v>
      </c>
      <c r="AV109" s="107"/>
      <c r="AW109" s="107"/>
      <c r="AX109" s="107"/>
      <c r="AY109" s="107"/>
      <c r="AZ109" s="107"/>
      <c r="BA109" s="107"/>
      <c r="BB109" s="107"/>
      <c r="BC109" s="107"/>
      <c r="BD109" s="107"/>
      <c r="BE109" s="107"/>
      <c r="BF109" s="107"/>
      <c r="BG109" s="107"/>
      <c r="BH109" s="107"/>
      <c r="BI109" s="107"/>
      <c r="BJ109" s="107"/>
      <c r="BK109" s="107"/>
    </row>
    <row r="110" spans="1:63" outlineLevel="2">
      <c r="A110" s="90" t="s">
        <v>120</v>
      </c>
      <c r="B110" s="90">
        <v>50</v>
      </c>
      <c r="C110" s="91" t="s">
        <v>71</v>
      </c>
      <c r="D110" s="92">
        <v>6</v>
      </c>
      <c r="E110" s="92">
        <f t="shared" si="115"/>
        <v>300</v>
      </c>
      <c r="F110" s="92">
        <v>0</v>
      </c>
      <c r="G110" s="92">
        <f t="shared" si="116"/>
        <v>0</v>
      </c>
      <c r="H110" s="92">
        <v>0</v>
      </c>
      <c r="I110" s="92">
        <f t="shared" si="117"/>
        <v>0</v>
      </c>
      <c r="J110" s="92">
        <v>0</v>
      </c>
      <c r="K110" s="92">
        <f t="shared" si="118"/>
        <v>0</v>
      </c>
      <c r="L110" s="92">
        <v>0</v>
      </c>
      <c r="M110" s="92">
        <f t="shared" si="119"/>
        <v>0</v>
      </c>
      <c r="N110" s="92">
        <v>0</v>
      </c>
      <c r="O110" s="92">
        <f t="shared" si="120"/>
        <v>0</v>
      </c>
      <c r="P110" s="92">
        <v>0</v>
      </c>
      <c r="Q110" s="92">
        <f t="shared" si="121"/>
        <v>0</v>
      </c>
      <c r="R110" s="92">
        <v>0</v>
      </c>
      <c r="S110" s="92">
        <f t="shared" si="122"/>
        <v>0</v>
      </c>
      <c r="T110" s="92">
        <v>0</v>
      </c>
      <c r="U110" s="92">
        <f t="shared" si="123"/>
        <v>0</v>
      </c>
      <c r="V110" s="92">
        <v>0</v>
      </c>
      <c r="W110" s="92">
        <f t="shared" si="124"/>
        <v>0</v>
      </c>
      <c r="X110" s="92">
        <v>0</v>
      </c>
      <c r="Y110" s="92">
        <f t="shared" si="125"/>
        <v>0</v>
      </c>
      <c r="Z110" s="92">
        <v>0</v>
      </c>
      <c r="AA110" s="92">
        <f t="shared" si="126"/>
        <v>0</v>
      </c>
      <c r="AB110" s="92">
        <v>0</v>
      </c>
      <c r="AC110" s="92">
        <f t="shared" si="127"/>
        <v>0</v>
      </c>
      <c r="AD110" s="92">
        <v>0</v>
      </c>
      <c r="AE110" s="92">
        <f t="shared" si="128"/>
        <v>0</v>
      </c>
      <c r="AF110" s="92">
        <v>0</v>
      </c>
      <c r="AG110" s="92">
        <f t="shared" si="129"/>
        <v>0</v>
      </c>
      <c r="AH110" s="92">
        <v>0</v>
      </c>
      <c r="AI110" s="92">
        <f t="shared" si="130"/>
        <v>0</v>
      </c>
      <c r="AJ110" s="92">
        <v>0</v>
      </c>
      <c r="AK110" s="92">
        <f t="shared" si="131"/>
        <v>0</v>
      </c>
      <c r="AL110" s="92">
        <v>0</v>
      </c>
      <c r="AM110" s="92">
        <f t="shared" si="132"/>
        <v>0</v>
      </c>
      <c r="AN110" s="92">
        <v>0</v>
      </c>
      <c r="AO110" s="132">
        <f t="shared" si="133"/>
        <v>0</v>
      </c>
      <c r="AP110" s="90">
        <f t="shared" si="113"/>
        <v>6</v>
      </c>
      <c r="AQ110" s="90"/>
      <c r="AR110" s="90"/>
      <c r="AS110" s="93">
        <f t="shared" si="114"/>
        <v>300</v>
      </c>
      <c r="AT110" s="124">
        <v>0</v>
      </c>
      <c r="AU110" s="124" t="s">
        <v>214</v>
      </c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</row>
    <row r="111" spans="1:63" outlineLevel="2">
      <c r="A111" s="90" t="s">
        <v>121</v>
      </c>
      <c r="B111" s="90">
        <v>400</v>
      </c>
      <c r="C111" s="91" t="s">
        <v>71</v>
      </c>
      <c r="D111" s="92">
        <v>6</v>
      </c>
      <c r="E111" s="92">
        <f t="shared" si="115"/>
        <v>2400</v>
      </c>
      <c r="F111" s="92">
        <v>0</v>
      </c>
      <c r="G111" s="92">
        <f t="shared" si="116"/>
        <v>0</v>
      </c>
      <c r="H111" s="92">
        <v>0</v>
      </c>
      <c r="I111" s="92">
        <f t="shared" si="117"/>
        <v>0</v>
      </c>
      <c r="J111" s="92">
        <v>0</v>
      </c>
      <c r="K111" s="92">
        <f t="shared" si="118"/>
        <v>0</v>
      </c>
      <c r="L111" s="92">
        <v>0</v>
      </c>
      <c r="M111" s="92">
        <f t="shared" si="119"/>
        <v>0</v>
      </c>
      <c r="N111" s="92">
        <v>0</v>
      </c>
      <c r="O111" s="92">
        <f t="shared" si="120"/>
        <v>0</v>
      </c>
      <c r="P111" s="92">
        <v>0</v>
      </c>
      <c r="Q111" s="92">
        <f t="shared" si="121"/>
        <v>0</v>
      </c>
      <c r="R111" s="92">
        <v>0</v>
      </c>
      <c r="S111" s="92">
        <f t="shared" si="122"/>
        <v>0</v>
      </c>
      <c r="T111" s="92">
        <v>0</v>
      </c>
      <c r="U111" s="92">
        <f t="shared" si="123"/>
        <v>0</v>
      </c>
      <c r="V111" s="92">
        <v>0</v>
      </c>
      <c r="W111" s="92">
        <f t="shared" si="124"/>
        <v>0</v>
      </c>
      <c r="X111" s="92">
        <v>0</v>
      </c>
      <c r="Y111" s="92">
        <f t="shared" si="125"/>
        <v>0</v>
      </c>
      <c r="Z111" s="92">
        <v>0</v>
      </c>
      <c r="AA111" s="92">
        <f t="shared" si="126"/>
        <v>0</v>
      </c>
      <c r="AB111" s="92">
        <v>0</v>
      </c>
      <c r="AC111" s="92">
        <f t="shared" si="127"/>
        <v>0</v>
      </c>
      <c r="AD111" s="92">
        <v>0</v>
      </c>
      <c r="AE111" s="92">
        <f t="shared" si="128"/>
        <v>0</v>
      </c>
      <c r="AF111" s="92">
        <v>0</v>
      </c>
      <c r="AG111" s="92">
        <f t="shared" si="129"/>
        <v>0</v>
      </c>
      <c r="AH111" s="92">
        <v>0</v>
      </c>
      <c r="AI111" s="92">
        <f t="shared" si="130"/>
        <v>0</v>
      </c>
      <c r="AJ111" s="92">
        <v>0</v>
      </c>
      <c r="AK111" s="92">
        <f t="shared" si="131"/>
        <v>0</v>
      </c>
      <c r="AL111" s="92">
        <v>0</v>
      </c>
      <c r="AM111" s="92">
        <f t="shared" si="132"/>
        <v>0</v>
      </c>
      <c r="AN111" s="92">
        <v>0</v>
      </c>
      <c r="AO111" s="132">
        <f t="shared" si="133"/>
        <v>0</v>
      </c>
      <c r="AP111" s="90">
        <f t="shared" si="113"/>
        <v>6</v>
      </c>
      <c r="AQ111" s="90"/>
      <c r="AR111" s="90"/>
      <c r="AS111" s="93">
        <f t="shared" si="114"/>
        <v>2400</v>
      </c>
      <c r="AT111" s="124">
        <v>0</v>
      </c>
      <c r="AU111" s="124" t="s">
        <v>214</v>
      </c>
      <c r="AV111" s="107"/>
      <c r="AW111" s="107"/>
      <c r="AX111" s="107"/>
      <c r="AY111" s="107"/>
      <c r="AZ111" s="107"/>
      <c r="BA111" s="107"/>
      <c r="BB111" s="107"/>
      <c r="BC111" s="107"/>
      <c r="BD111" s="107"/>
      <c r="BE111" s="107"/>
      <c r="BF111" s="107"/>
      <c r="BG111" s="107"/>
      <c r="BH111" s="107"/>
      <c r="BI111" s="107"/>
      <c r="BJ111" s="107"/>
      <c r="BK111" s="107"/>
    </row>
    <row r="112" spans="1:63" ht="14.4" outlineLevel="1">
      <c r="A112" s="90" t="s">
        <v>227</v>
      </c>
      <c r="B112" s="90"/>
      <c r="C112" s="91"/>
      <c r="D112" s="92"/>
      <c r="E112" s="92"/>
      <c r="F112" s="92"/>
      <c r="G112" s="92">
        <v>467</v>
      </c>
      <c r="H112" s="92"/>
      <c r="I112" s="92">
        <v>467</v>
      </c>
      <c r="J112" s="92"/>
      <c r="K112" s="92">
        <v>467</v>
      </c>
      <c r="L112" s="92"/>
      <c r="M112" s="92">
        <v>467</v>
      </c>
      <c r="N112" s="92"/>
      <c r="O112" s="92">
        <v>467</v>
      </c>
      <c r="P112" s="92"/>
      <c r="Q112" s="92">
        <v>467</v>
      </c>
      <c r="R112" s="92"/>
      <c r="S112" s="92">
        <v>467</v>
      </c>
      <c r="T112" s="92"/>
      <c r="U112" s="92">
        <v>467</v>
      </c>
      <c r="V112" s="92"/>
      <c r="W112" s="92">
        <v>467</v>
      </c>
      <c r="X112" s="92"/>
      <c r="Y112" s="92">
        <v>467</v>
      </c>
      <c r="Z112" s="92"/>
      <c r="AA112" s="92">
        <v>467</v>
      </c>
      <c r="AB112" s="92"/>
      <c r="AC112" s="92">
        <v>467</v>
      </c>
      <c r="AD112" s="92"/>
      <c r="AE112" s="92">
        <v>467</v>
      </c>
      <c r="AF112" s="92"/>
      <c r="AG112" s="92">
        <v>467</v>
      </c>
      <c r="AH112" s="92"/>
      <c r="AI112" s="92">
        <v>467</v>
      </c>
      <c r="AJ112" s="92"/>
      <c r="AK112" s="92">
        <v>467</v>
      </c>
      <c r="AL112" s="92"/>
      <c r="AM112" s="92">
        <v>467</v>
      </c>
      <c r="AN112" s="92"/>
      <c r="AO112" s="132">
        <v>467</v>
      </c>
      <c r="AP112" s="90"/>
      <c r="AQ112" s="90"/>
      <c r="AR112" s="90"/>
      <c r="AS112" s="93">
        <f>SUM(G112:AO112)</f>
        <v>8406</v>
      </c>
      <c r="AT112" s="117"/>
      <c r="AU112" s="119"/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</row>
    <row r="113" spans="1:63" ht="15.75" customHeight="1">
      <c r="A113" s="33" t="s">
        <v>135</v>
      </c>
      <c r="B113" s="34"/>
      <c r="C113" s="34"/>
      <c r="D113" s="43"/>
      <c r="E113" s="44">
        <f>SUM(E24:E112)</f>
        <v>47503</v>
      </c>
      <c r="F113" s="43"/>
      <c r="G113" s="44">
        <f>SUM(G24:G112)</f>
        <v>26275</v>
      </c>
      <c r="H113" s="44"/>
      <c r="I113" s="44">
        <f>SUM(I24:I112)</f>
        <v>21025</v>
      </c>
      <c r="J113" s="44"/>
      <c r="K113" s="44">
        <f>SUM(K24:K112)</f>
        <v>21225</v>
      </c>
      <c r="L113" s="44"/>
      <c r="M113" s="44">
        <f>SUM(M24:M112)</f>
        <v>22175</v>
      </c>
      <c r="N113" s="44"/>
      <c r="O113" s="44">
        <f>SUM(O24:O112)</f>
        <v>21225</v>
      </c>
      <c r="P113" s="44"/>
      <c r="Q113" s="44">
        <f>SUM(Q24:Q112)</f>
        <v>21725</v>
      </c>
      <c r="R113" s="44"/>
      <c r="S113" s="44">
        <f>SUM(S24:S112)</f>
        <v>22075</v>
      </c>
      <c r="T113" s="44"/>
      <c r="U113" s="44">
        <f>SUM(U24:U112)</f>
        <v>21025</v>
      </c>
      <c r="V113" s="44"/>
      <c r="W113" s="44">
        <f>SUM(W24:W112)</f>
        <v>21225</v>
      </c>
      <c r="X113" s="44"/>
      <c r="Y113" s="44">
        <f>SUM(Y24:Y112)</f>
        <v>21875</v>
      </c>
      <c r="Z113" s="44"/>
      <c r="AA113" s="44">
        <f>SUM(AA24:AA112)</f>
        <v>21225</v>
      </c>
      <c r="AB113" s="44"/>
      <c r="AC113" s="44">
        <f>SUM(AC24:AC112)</f>
        <v>21725</v>
      </c>
      <c r="AD113" s="44"/>
      <c r="AE113" s="44">
        <f>SUM(AE24:AE112)</f>
        <v>25575</v>
      </c>
      <c r="AF113" s="44"/>
      <c r="AG113" s="44">
        <f>SUM(AG24:AG112)</f>
        <v>21025</v>
      </c>
      <c r="AH113" s="44"/>
      <c r="AI113" s="44">
        <f>SUM(AI24:AI112)</f>
        <v>21225</v>
      </c>
      <c r="AJ113" s="44"/>
      <c r="AK113" s="44">
        <f>SUM(AK24:AK112)</f>
        <v>21875</v>
      </c>
      <c r="AL113" s="44"/>
      <c r="AM113" s="44">
        <f>SUM(AM24:AM112)</f>
        <v>21225</v>
      </c>
      <c r="AN113" s="44"/>
      <c r="AO113" s="123">
        <f>SUM(AO24:AO112)</f>
        <v>21025</v>
      </c>
      <c r="AP113" s="44"/>
      <c r="AQ113" s="44"/>
      <c r="AR113" s="44"/>
      <c r="AS113" s="44">
        <f>+AS29+AS66+AS69+AS77+AS84+AS88+AS90+AS92+AS94+AS96</f>
        <v>421484</v>
      </c>
      <c r="AT113" s="130"/>
      <c r="AU113" s="131"/>
      <c r="AV113" s="107"/>
      <c r="AW113" s="107"/>
      <c r="AX113" s="107"/>
      <c r="AY113" s="107"/>
      <c r="AZ113" s="107"/>
      <c r="BA113" s="107"/>
      <c r="BB113" s="107"/>
      <c r="BC113" s="107"/>
      <c r="BD113" s="114">
        <f>+BD19+AS113</f>
        <v>1484729.51</v>
      </c>
      <c r="BE113" s="107"/>
      <c r="BF113" s="107"/>
      <c r="BG113" s="107"/>
      <c r="BH113" s="107"/>
      <c r="BI113" s="107"/>
      <c r="BJ113" s="107"/>
      <c r="BK113" s="107"/>
    </row>
    <row r="114" spans="1:63" ht="15.75" customHeight="1">
      <c r="A114" s="99"/>
      <c r="B114" s="100"/>
      <c r="C114" s="100"/>
      <c r="D114" s="101"/>
      <c r="E114" s="102"/>
      <c r="F114" s="101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102"/>
      <c r="AN114" s="102"/>
      <c r="AO114" s="102"/>
      <c r="AP114" s="144"/>
      <c r="AQ114" s="102"/>
      <c r="AR114" s="102"/>
      <c r="AS114" s="145"/>
      <c r="AT114" s="130"/>
      <c r="AU114" s="131"/>
      <c r="AV114" s="107"/>
      <c r="AW114" s="107"/>
      <c r="AX114" s="107"/>
      <c r="AY114" s="107"/>
      <c r="AZ114" s="107"/>
      <c r="BA114" s="107"/>
      <c r="BB114" s="107"/>
      <c r="BC114" s="107"/>
      <c r="BD114" s="114"/>
      <c r="BE114" s="107"/>
      <c r="BF114" s="107"/>
      <c r="BG114" s="107"/>
      <c r="BH114" s="107"/>
      <c r="BI114" s="107"/>
      <c r="BJ114" s="107"/>
      <c r="BK114" s="107"/>
    </row>
    <row r="115" spans="1:63" ht="15.75" customHeight="1">
      <c r="A115" s="99"/>
      <c r="B115" s="100"/>
      <c r="C115" s="100"/>
      <c r="D115" s="101"/>
      <c r="E115" s="102"/>
      <c r="F115" s="101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  <c r="AK115" s="102"/>
      <c r="AL115" s="102"/>
      <c r="AM115" s="102"/>
      <c r="AN115" s="102"/>
      <c r="AO115" s="102"/>
      <c r="AP115" s="144"/>
      <c r="AQ115" s="102"/>
      <c r="AR115" s="102"/>
      <c r="AS115" s="145"/>
      <c r="AT115" s="130"/>
      <c r="AU115" s="131"/>
      <c r="AV115" s="107"/>
      <c r="AW115" s="107"/>
      <c r="AX115" s="107"/>
      <c r="AY115" s="107"/>
      <c r="AZ115" s="107"/>
      <c r="BA115" s="107"/>
      <c r="BB115" s="107"/>
      <c r="BC115" s="107"/>
      <c r="BD115" s="114"/>
      <c r="BE115" s="107"/>
      <c r="BF115" s="107"/>
      <c r="BG115" s="107"/>
      <c r="BH115" s="107"/>
      <c r="BI115" s="107"/>
      <c r="BJ115" s="107"/>
      <c r="BK115" s="107"/>
    </row>
    <row r="116" spans="1:63" ht="15.75" customHeight="1">
      <c r="A116" s="99"/>
      <c r="B116" s="100"/>
      <c r="C116" s="100"/>
      <c r="D116" s="101"/>
      <c r="E116" s="102"/>
      <c r="F116" s="101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102"/>
      <c r="AN116" s="102"/>
      <c r="AO116" s="102"/>
      <c r="AP116" s="144"/>
      <c r="AQ116" s="102"/>
      <c r="AR116" s="102"/>
      <c r="AS116" s="145"/>
      <c r="AT116" s="130"/>
      <c r="AU116" s="131"/>
      <c r="AV116" s="107"/>
      <c r="AW116" s="107"/>
      <c r="AX116" s="107"/>
      <c r="AY116" s="107"/>
      <c r="AZ116" s="107"/>
      <c r="BA116" s="107"/>
      <c r="BB116" s="107"/>
      <c r="BC116" s="107"/>
      <c r="BD116" s="114"/>
      <c r="BE116" s="107"/>
      <c r="BF116" s="107"/>
      <c r="BG116" s="107"/>
      <c r="BH116" s="107"/>
      <c r="BI116" s="107"/>
      <c r="BJ116" s="107"/>
      <c r="BK116" s="107"/>
    </row>
    <row r="117" spans="1:63" ht="15.75" customHeight="1">
      <c r="A117" s="99" t="s">
        <v>225</v>
      </c>
      <c r="B117" s="100"/>
      <c r="C117" s="100"/>
      <c r="D117" s="101"/>
      <c r="E117" s="102"/>
      <c r="F117" s="101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44"/>
      <c r="AQ117" s="102"/>
      <c r="AR117" s="102"/>
      <c r="AS117" s="145"/>
      <c r="AT117" s="130"/>
      <c r="AU117" s="131"/>
      <c r="AV117" s="107"/>
      <c r="AW117" s="107"/>
      <c r="AX117" s="107"/>
      <c r="AY117" s="107"/>
      <c r="AZ117" s="107"/>
      <c r="BA117" s="107"/>
      <c r="BB117" s="107"/>
      <c r="BC117" s="107"/>
      <c r="BD117" s="114"/>
      <c r="BE117" s="107"/>
      <c r="BF117" s="107"/>
      <c r="BG117" s="107"/>
      <c r="BH117" s="107"/>
      <c r="BI117" s="107"/>
      <c r="BJ117" s="107"/>
      <c r="BK117" s="107"/>
    </row>
    <row r="118" spans="1:63" ht="15.75" customHeight="1">
      <c r="A118" s="27" t="s">
        <v>214</v>
      </c>
      <c r="B118" s="103"/>
      <c r="C118" s="28"/>
      <c r="D118" s="28"/>
      <c r="E118" s="29"/>
      <c r="F118" s="31"/>
      <c r="G118" s="29"/>
      <c r="H118" s="28"/>
      <c r="I118" s="29"/>
      <c r="J118" s="28"/>
      <c r="K118" s="29"/>
      <c r="L118" s="28"/>
      <c r="M118" s="29"/>
      <c r="N118" s="28"/>
      <c r="O118" s="29"/>
      <c r="P118" s="28"/>
      <c r="Q118" s="29"/>
      <c r="R118" s="28"/>
      <c r="S118" s="29"/>
      <c r="T118" s="28"/>
      <c r="U118" s="29"/>
      <c r="V118" s="28"/>
      <c r="W118" s="29"/>
      <c r="X118" s="28"/>
      <c r="Y118" s="29"/>
      <c r="Z118" s="28"/>
      <c r="AA118" s="29"/>
      <c r="AB118" s="28"/>
      <c r="AC118" s="29"/>
      <c r="AD118" s="28"/>
      <c r="AE118" s="29"/>
      <c r="AF118" s="28"/>
      <c r="AG118" s="29"/>
      <c r="AH118" s="28"/>
      <c r="AI118" s="29"/>
      <c r="AJ118" s="28"/>
      <c r="AK118" s="29"/>
      <c r="AL118" s="28"/>
      <c r="AM118" s="29"/>
      <c r="AN118" s="28"/>
      <c r="AO118" s="121"/>
      <c r="AP118" s="89"/>
      <c r="AQ118" s="89"/>
      <c r="AR118" s="89"/>
      <c r="AS118" s="29">
        <f>SUM(AS97:AS112)</f>
        <v>20769</v>
      </c>
      <c r="AT118" s="130"/>
      <c r="AU118" s="131"/>
      <c r="AV118" s="107"/>
      <c r="AW118" s="107"/>
      <c r="AX118" s="107"/>
      <c r="AY118" s="107"/>
      <c r="AZ118" s="107"/>
      <c r="BA118" s="107"/>
      <c r="BB118" s="107"/>
      <c r="BC118" s="107"/>
      <c r="BD118" s="114"/>
      <c r="BE118" s="107"/>
      <c r="BF118" s="107"/>
      <c r="BG118" s="107"/>
      <c r="BH118" s="107"/>
      <c r="BI118" s="107"/>
      <c r="BJ118" s="107"/>
      <c r="BK118" s="107"/>
    </row>
    <row r="119" spans="1:63" ht="15.75" customHeight="1">
      <c r="A119" s="105" t="s">
        <v>233</v>
      </c>
      <c r="B119" s="103"/>
      <c r="C119" s="28"/>
      <c r="D119" s="28"/>
      <c r="E119" s="29"/>
      <c r="F119" s="31"/>
      <c r="G119" s="29"/>
      <c r="H119" s="28"/>
      <c r="I119" s="29"/>
      <c r="J119" s="28"/>
      <c r="K119" s="29"/>
      <c r="L119" s="28"/>
      <c r="M119" s="29"/>
      <c r="N119" s="28"/>
      <c r="O119" s="29"/>
      <c r="P119" s="28"/>
      <c r="Q119" s="29"/>
      <c r="R119" s="28"/>
      <c r="S119" s="29"/>
      <c r="T119" s="28"/>
      <c r="U119" s="29"/>
      <c r="V119" s="28"/>
      <c r="W119" s="29"/>
      <c r="X119" s="28"/>
      <c r="Y119" s="29"/>
      <c r="Z119" s="28"/>
      <c r="AA119" s="29"/>
      <c r="AB119" s="28"/>
      <c r="AC119" s="29"/>
      <c r="AD119" s="28"/>
      <c r="AE119" s="29"/>
      <c r="AF119" s="28"/>
      <c r="AG119" s="29"/>
      <c r="AH119" s="28"/>
      <c r="AI119" s="29"/>
      <c r="AJ119" s="28"/>
      <c r="AK119" s="29"/>
      <c r="AL119" s="28"/>
      <c r="AM119" s="29"/>
      <c r="AN119" s="28"/>
      <c r="AO119" s="121"/>
      <c r="AP119" s="89"/>
      <c r="AQ119" s="89"/>
      <c r="AR119" s="89"/>
      <c r="AS119" s="29"/>
      <c r="AT119" s="130"/>
      <c r="AU119" s="131"/>
      <c r="AV119" s="107"/>
      <c r="AW119" s="107"/>
      <c r="AX119" s="107"/>
      <c r="AY119" s="107"/>
      <c r="AZ119" s="107"/>
      <c r="BA119" s="107"/>
      <c r="BB119" s="107"/>
      <c r="BC119" s="107"/>
      <c r="BD119" s="114"/>
      <c r="BE119" s="107"/>
      <c r="BF119" s="107"/>
      <c r="BG119" s="107"/>
      <c r="BH119" s="107"/>
      <c r="BI119" s="107"/>
      <c r="BJ119" s="107"/>
      <c r="BK119" s="107"/>
    </row>
    <row r="120" spans="1:63" ht="15.75" customHeight="1">
      <c r="A120" s="27" t="s">
        <v>32</v>
      </c>
      <c r="B120" s="28">
        <v>1</v>
      </c>
      <c r="C120" s="28">
        <v>2670</v>
      </c>
      <c r="D120" s="28">
        <v>2</v>
      </c>
      <c r="E120" s="29">
        <f>+$B120*$C120*D120</f>
        <v>5340</v>
      </c>
      <c r="F120" s="31">
        <v>1</v>
      </c>
      <c r="G120" s="29">
        <f>+$B120*$C120*F120</f>
        <v>2670</v>
      </c>
      <c r="H120" s="28">
        <v>1</v>
      </c>
      <c r="I120" s="29">
        <f>+$B120*$C120*H120</f>
        <v>2670</v>
      </c>
      <c r="J120" s="28">
        <v>1</v>
      </c>
      <c r="K120" s="29">
        <f>+$B120*$C120*J120</f>
        <v>2670</v>
      </c>
      <c r="L120" s="28">
        <v>1</v>
      </c>
      <c r="M120" s="29">
        <f>+$B120*$C120*L120</f>
        <v>2670</v>
      </c>
      <c r="N120" s="28">
        <v>1</v>
      </c>
      <c r="O120" s="29">
        <f>+$B120*$C120*N120</f>
        <v>2670</v>
      </c>
      <c r="P120" s="28">
        <v>1</v>
      </c>
      <c r="Q120" s="29">
        <f>+$B120*$C120*P120</f>
        <v>2670</v>
      </c>
      <c r="R120" s="28">
        <v>1</v>
      </c>
      <c r="S120" s="29">
        <f>+$B120*$C120*R120</f>
        <v>2670</v>
      </c>
      <c r="T120" s="28">
        <v>1</v>
      </c>
      <c r="U120" s="29">
        <f>+$B120*$C120*T120</f>
        <v>2670</v>
      </c>
      <c r="V120" s="28">
        <v>1</v>
      </c>
      <c r="W120" s="29">
        <f>+$B120*$C120*V120</f>
        <v>2670</v>
      </c>
      <c r="X120" s="28">
        <v>1</v>
      </c>
      <c r="Y120" s="29">
        <f>+$B120*$C120*X120</f>
        <v>2670</v>
      </c>
      <c r="Z120" s="28">
        <v>1</v>
      </c>
      <c r="AA120" s="29">
        <f>+$B120*$C120*Z120</f>
        <v>2670</v>
      </c>
      <c r="AB120" s="28">
        <v>1</v>
      </c>
      <c r="AC120" s="29">
        <f>+$B120*$C120*AB120</f>
        <v>2670</v>
      </c>
      <c r="AD120" s="28">
        <v>1</v>
      </c>
      <c r="AE120" s="29">
        <f>+$B120*$C120*AD120</f>
        <v>2670</v>
      </c>
      <c r="AF120" s="28">
        <v>1</v>
      </c>
      <c r="AG120" s="29">
        <f>+$B120*$C120*AF120</f>
        <v>2670</v>
      </c>
      <c r="AH120" s="28">
        <v>1</v>
      </c>
      <c r="AI120" s="29">
        <f>+$B120*$C120*AH120</f>
        <v>2670</v>
      </c>
      <c r="AJ120" s="28">
        <v>1</v>
      </c>
      <c r="AK120" s="29">
        <f>+$B120*$C120*AJ120</f>
        <v>2670</v>
      </c>
      <c r="AL120" s="28">
        <v>1</v>
      </c>
      <c r="AM120" s="29">
        <f>+$B120*$C120*AL120</f>
        <v>2670</v>
      </c>
      <c r="AN120" s="28">
        <v>0.73</v>
      </c>
      <c r="AO120" s="121">
        <f>+$B120*$C120*AN120</f>
        <v>1949.1</v>
      </c>
      <c r="AP120" s="89">
        <f>+F120+H120+J120+L120+N120+P120+R120+T120+V120+X120+Z120+AB120+D120+AD120+AF120+AH120+AJ120+AL120+AN120</f>
        <v>19.73</v>
      </c>
      <c r="AQ120" s="104">
        <f>+AS120/AR120</f>
        <v>2300</v>
      </c>
      <c r="AR120" s="89">
        <f>+AY120</f>
        <v>17.73</v>
      </c>
      <c r="AS120" s="29">
        <v>40779</v>
      </c>
      <c r="AT120" s="149"/>
      <c r="AU120" s="131"/>
      <c r="AV120" s="107"/>
      <c r="AW120" s="107"/>
      <c r="AX120" s="107">
        <v>19.73</v>
      </c>
      <c r="AY120" s="107">
        <v>17.73</v>
      </c>
      <c r="AZ120" s="107">
        <v>1</v>
      </c>
      <c r="BA120" s="107">
        <v>17.73</v>
      </c>
      <c r="BB120" s="107">
        <v>47339.1</v>
      </c>
      <c r="BC120" s="107">
        <v>5340</v>
      </c>
      <c r="BD120" s="114">
        <v>52679.1</v>
      </c>
      <c r="BE120" s="107"/>
      <c r="BF120" s="107"/>
      <c r="BG120" s="107"/>
      <c r="BH120" s="107"/>
      <c r="BI120" s="107"/>
      <c r="BJ120" s="107"/>
      <c r="BK120" s="107"/>
    </row>
    <row r="121" spans="1:63" ht="15.75" customHeight="1">
      <c r="A121" s="27" t="s">
        <v>33</v>
      </c>
      <c r="B121" s="28">
        <v>1</v>
      </c>
      <c r="C121" s="28">
        <v>1000</v>
      </c>
      <c r="D121" s="28">
        <v>5</v>
      </c>
      <c r="E121" s="29">
        <f>+$B121*$C121*D121</f>
        <v>5000</v>
      </c>
      <c r="F121" s="28">
        <v>4</v>
      </c>
      <c r="G121" s="29">
        <f>+$B121*$C121*F121</f>
        <v>4000</v>
      </c>
      <c r="H121" s="28">
        <v>4</v>
      </c>
      <c r="I121" s="29">
        <f>+$B121*$C121*H121</f>
        <v>4000</v>
      </c>
      <c r="J121" s="28">
        <v>4</v>
      </c>
      <c r="K121" s="29">
        <f>+$B121*$C121*J121</f>
        <v>4000</v>
      </c>
      <c r="L121" s="28">
        <v>4</v>
      </c>
      <c r="M121" s="29">
        <f>+$B121*$C121*L121</f>
        <v>4000</v>
      </c>
      <c r="N121" s="28">
        <v>4</v>
      </c>
      <c r="O121" s="29">
        <f>+$B121*$C121*N121</f>
        <v>4000</v>
      </c>
      <c r="P121" s="28">
        <v>4</v>
      </c>
      <c r="Q121" s="29">
        <f>+$B121*$C121*P121</f>
        <v>4000</v>
      </c>
      <c r="R121" s="28">
        <v>4</v>
      </c>
      <c r="S121" s="29">
        <f>+$B121*$C121*R121</f>
        <v>4000</v>
      </c>
      <c r="T121" s="28">
        <v>4</v>
      </c>
      <c r="U121" s="29">
        <f>+$B121*$C121*T121</f>
        <v>4000</v>
      </c>
      <c r="V121" s="28">
        <v>4</v>
      </c>
      <c r="W121" s="29">
        <f>+$B121*$C121*V121</f>
        <v>4000</v>
      </c>
      <c r="X121" s="28">
        <v>4</v>
      </c>
      <c r="Y121" s="29">
        <f>+$B121*$C121*X121</f>
        <v>4000</v>
      </c>
      <c r="Z121" s="28">
        <v>4</v>
      </c>
      <c r="AA121" s="29">
        <f>+$B121*$C121*Z121</f>
        <v>4000</v>
      </c>
      <c r="AB121" s="28">
        <v>4</v>
      </c>
      <c r="AC121" s="29">
        <f>+$B121*$C121*AB121</f>
        <v>4000</v>
      </c>
      <c r="AD121" s="28">
        <v>4</v>
      </c>
      <c r="AE121" s="29">
        <f>+$B121*$C121*AD121</f>
        <v>4000</v>
      </c>
      <c r="AF121" s="28">
        <v>4</v>
      </c>
      <c r="AG121" s="29">
        <f>+$B121*$C121*AF121</f>
        <v>4000</v>
      </c>
      <c r="AH121" s="28">
        <v>4</v>
      </c>
      <c r="AI121" s="29">
        <f>+$B121*$C121*AH121</f>
        <v>4000</v>
      </c>
      <c r="AJ121" s="28">
        <v>4</v>
      </c>
      <c r="AK121" s="29">
        <f>+$B121*$C121*AJ121</f>
        <v>4000</v>
      </c>
      <c r="AL121" s="28">
        <v>4</v>
      </c>
      <c r="AM121" s="29">
        <f>+$B121*$C121*AL121</f>
        <v>4000</v>
      </c>
      <c r="AN121" s="28">
        <v>2.92</v>
      </c>
      <c r="AO121" s="121">
        <f>+$B121*$C121*AN121</f>
        <v>2920</v>
      </c>
      <c r="AP121" s="89">
        <f>+F121+H121+J121+L121+N121+P121+R121+T121+V121+X121+Z121+AB121+D121+AD121+AF121+AH121+AJ121+AL121+AN121</f>
        <v>75.92</v>
      </c>
      <c r="AQ121" s="104">
        <f t="shared" ref="AQ121:AQ123" si="134">+AS121/AR121</f>
        <v>3420.0225606316976</v>
      </c>
      <c r="AR121" s="89">
        <f>+AY121</f>
        <v>17.73</v>
      </c>
      <c r="AS121" s="29">
        <v>60637</v>
      </c>
      <c r="AT121" s="149"/>
      <c r="AU121" s="131"/>
      <c r="AV121" s="107"/>
      <c r="AW121" s="107"/>
      <c r="AX121" s="107">
        <v>75.92</v>
      </c>
      <c r="AY121" s="107">
        <v>17.73</v>
      </c>
      <c r="AZ121" s="107">
        <v>4</v>
      </c>
      <c r="BA121" s="107">
        <v>70.92</v>
      </c>
      <c r="BB121" s="107">
        <v>70920</v>
      </c>
      <c r="BC121" s="107">
        <v>5000</v>
      </c>
      <c r="BD121" s="114">
        <v>75920</v>
      </c>
      <c r="BE121" s="107"/>
      <c r="BF121" s="107"/>
      <c r="BG121" s="107"/>
      <c r="BH121" s="107"/>
      <c r="BI121" s="107"/>
      <c r="BJ121" s="107"/>
      <c r="BK121" s="107"/>
    </row>
    <row r="122" spans="1:63" ht="15.75" customHeight="1">
      <c r="A122" s="31" t="s">
        <v>64</v>
      </c>
      <c r="B122" s="31">
        <v>1</v>
      </c>
      <c r="C122" s="32">
        <v>100</v>
      </c>
      <c r="D122" s="40">
        <v>0</v>
      </c>
      <c r="E122" s="39">
        <f>+D122*$B122</f>
        <v>0</v>
      </c>
      <c r="F122" s="28">
        <v>20</v>
      </c>
      <c r="G122" s="29">
        <f>+$B122*$C122*F122</f>
        <v>2000</v>
      </c>
      <c r="H122" s="28">
        <v>20</v>
      </c>
      <c r="I122" s="29">
        <f>+$B122*$C122*H122</f>
        <v>2000</v>
      </c>
      <c r="J122" s="28">
        <v>20</v>
      </c>
      <c r="K122" s="29">
        <f>+$B122*$C122*J122</f>
        <v>2000</v>
      </c>
      <c r="L122" s="28">
        <v>20</v>
      </c>
      <c r="M122" s="29">
        <f>+$B122*$C122*L122</f>
        <v>2000</v>
      </c>
      <c r="N122" s="28">
        <v>20</v>
      </c>
      <c r="O122" s="29">
        <f>+$B122*$C122*N122</f>
        <v>2000</v>
      </c>
      <c r="P122" s="28">
        <v>20</v>
      </c>
      <c r="Q122" s="29">
        <f>+$B122*$C122*P122</f>
        <v>2000</v>
      </c>
      <c r="R122" s="28">
        <v>20</v>
      </c>
      <c r="S122" s="29">
        <f>+$B122*$C122*R122</f>
        <v>2000</v>
      </c>
      <c r="T122" s="28">
        <v>20</v>
      </c>
      <c r="U122" s="29">
        <f>+$B122*$C122*T122</f>
        <v>2000</v>
      </c>
      <c r="V122" s="28">
        <v>20</v>
      </c>
      <c r="W122" s="29">
        <f>+$B122*$C122*V122</f>
        <v>2000</v>
      </c>
      <c r="X122" s="28">
        <v>20</v>
      </c>
      <c r="Y122" s="29">
        <f>+$B122*$C122*X122</f>
        <v>2000</v>
      </c>
      <c r="Z122" s="28">
        <v>20</v>
      </c>
      <c r="AA122" s="29">
        <f>+$B122*$C122*Z122</f>
        <v>2000</v>
      </c>
      <c r="AB122" s="28">
        <v>20</v>
      </c>
      <c r="AC122" s="29">
        <f>+$B122*$C122*AB122</f>
        <v>2000</v>
      </c>
      <c r="AD122" s="28">
        <v>20</v>
      </c>
      <c r="AE122" s="29">
        <f>+$B122*$C122*AD122</f>
        <v>2000</v>
      </c>
      <c r="AF122" s="28">
        <v>20</v>
      </c>
      <c r="AG122" s="29">
        <f>+$B122*$C122*AF122</f>
        <v>2000</v>
      </c>
      <c r="AH122" s="28">
        <v>20</v>
      </c>
      <c r="AI122" s="29">
        <f>+$B122*$C122*AH122</f>
        <v>2000</v>
      </c>
      <c r="AJ122" s="28">
        <v>20</v>
      </c>
      <c r="AK122" s="29">
        <f>+$B122*$C122*AJ122</f>
        <v>2000</v>
      </c>
      <c r="AL122" s="28">
        <v>20</v>
      </c>
      <c r="AM122" s="29">
        <f>+$B122*$C122*AL122</f>
        <v>2000</v>
      </c>
      <c r="AN122" s="28">
        <v>14.6</v>
      </c>
      <c r="AO122" s="121">
        <f>+$B122*$C122*AN122</f>
        <v>1460</v>
      </c>
      <c r="AP122" s="89">
        <f>+F122+H122+J122+L122+N122+P122+R122+T122+V122+X122+Z122+AB122+D122+AD122+AF122+AH122+AJ122+AL122+AN122</f>
        <v>354.6</v>
      </c>
      <c r="AQ122" s="104">
        <f t="shared" si="134"/>
        <v>1600</v>
      </c>
      <c r="AR122" s="89">
        <f>+AY122</f>
        <v>17.73</v>
      </c>
      <c r="AS122" s="29">
        <v>28368</v>
      </c>
      <c r="AT122" s="149"/>
      <c r="AU122" s="131"/>
      <c r="AV122" s="107"/>
      <c r="AW122" s="107"/>
      <c r="AX122" s="107">
        <v>354.6</v>
      </c>
      <c r="AY122" s="107">
        <v>17.73</v>
      </c>
      <c r="AZ122" s="107">
        <v>20</v>
      </c>
      <c r="BA122" s="107">
        <v>354.6</v>
      </c>
      <c r="BB122" s="107">
        <v>35460</v>
      </c>
      <c r="BC122" s="107">
        <v>0</v>
      </c>
      <c r="BD122" s="114">
        <v>35460</v>
      </c>
      <c r="BE122" s="107">
        <v>2000</v>
      </c>
      <c r="BF122" s="107"/>
      <c r="BG122" s="107"/>
      <c r="BH122" s="107"/>
      <c r="BI122" s="107"/>
      <c r="BJ122" s="107"/>
      <c r="BK122" s="107"/>
    </row>
    <row r="123" spans="1:63">
      <c r="A123" s="31" t="s">
        <v>44</v>
      </c>
      <c r="B123" s="32">
        <v>1</v>
      </c>
      <c r="C123" s="32">
        <v>170</v>
      </c>
      <c r="D123" s="39">
        <v>0</v>
      </c>
      <c r="E123" s="39">
        <f>+D123*$B123</f>
        <v>0</v>
      </c>
      <c r="F123" s="28">
        <v>20</v>
      </c>
      <c r="G123" s="29">
        <f>+$B123*$C123*F123</f>
        <v>3400</v>
      </c>
      <c r="H123" s="28">
        <v>20</v>
      </c>
      <c r="I123" s="29">
        <f>+$B123*$C123*H123</f>
        <v>3400</v>
      </c>
      <c r="J123" s="28">
        <v>20</v>
      </c>
      <c r="K123" s="29">
        <f>+$B123*$C123*J123</f>
        <v>3400</v>
      </c>
      <c r="L123" s="28">
        <v>20</v>
      </c>
      <c r="M123" s="29">
        <f>+$B123*$C123*L123</f>
        <v>3400</v>
      </c>
      <c r="N123" s="28">
        <v>20</v>
      </c>
      <c r="O123" s="29">
        <f>+$B123*$C123*N123</f>
        <v>3400</v>
      </c>
      <c r="P123" s="28">
        <v>20</v>
      </c>
      <c r="Q123" s="29">
        <f>+$B123*$C123*P123</f>
        <v>3400</v>
      </c>
      <c r="R123" s="28">
        <v>20</v>
      </c>
      <c r="S123" s="29">
        <f>+$B123*$C123*R123</f>
        <v>3400</v>
      </c>
      <c r="T123" s="28">
        <v>20</v>
      </c>
      <c r="U123" s="29">
        <f>+$B123*$C123*T123</f>
        <v>3400</v>
      </c>
      <c r="V123" s="28">
        <v>20</v>
      </c>
      <c r="W123" s="29">
        <f>+$B123*$C123*V123</f>
        <v>3400</v>
      </c>
      <c r="X123" s="28">
        <v>20</v>
      </c>
      <c r="Y123" s="29">
        <f>+$B123*$C123*X123</f>
        <v>3400</v>
      </c>
      <c r="Z123" s="28">
        <v>20</v>
      </c>
      <c r="AA123" s="29">
        <f>+$B123*$C123*Z123</f>
        <v>3400</v>
      </c>
      <c r="AB123" s="28">
        <v>20</v>
      </c>
      <c r="AC123" s="29">
        <f>+$B123*$C123*AB123</f>
        <v>3400</v>
      </c>
      <c r="AD123" s="28">
        <v>20</v>
      </c>
      <c r="AE123" s="29">
        <f>+$B123*$C123*AD123</f>
        <v>3400</v>
      </c>
      <c r="AF123" s="28">
        <v>20</v>
      </c>
      <c r="AG123" s="29">
        <f>+$B123*$C123*AF123</f>
        <v>3400</v>
      </c>
      <c r="AH123" s="28">
        <v>20</v>
      </c>
      <c r="AI123" s="29">
        <f>+$B123*$C123*AH123</f>
        <v>3400</v>
      </c>
      <c r="AJ123" s="28">
        <v>20</v>
      </c>
      <c r="AK123" s="29">
        <f>+$B123*$C123*AJ123</f>
        <v>3400</v>
      </c>
      <c r="AL123" s="28">
        <v>20</v>
      </c>
      <c r="AM123" s="29">
        <f>+$B123*$C123*AL123</f>
        <v>3400</v>
      </c>
      <c r="AN123" s="28">
        <v>14.6</v>
      </c>
      <c r="AO123" s="121">
        <f>+$B123*$C123*AN123</f>
        <v>2482</v>
      </c>
      <c r="AP123" s="89">
        <f>+F123+H123+J123+L123+N123+P123+R123+T123+V123+X123+Z123+AB123+D123+AD123+AF123+AH123+AJ123+AL123+AN123</f>
        <v>354.6</v>
      </c>
      <c r="AQ123" s="104">
        <f t="shared" si="134"/>
        <v>2720.0225606316976</v>
      </c>
      <c r="AR123" s="89">
        <f>+AY123</f>
        <v>17.73</v>
      </c>
      <c r="AS123" s="29">
        <v>48226</v>
      </c>
      <c r="AT123" s="149"/>
      <c r="AU123" s="124"/>
      <c r="AV123" s="107"/>
      <c r="AW123" s="107"/>
      <c r="AX123" s="107">
        <v>354.6</v>
      </c>
      <c r="AY123" s="107">
        <v>17.73</v>
      </c>
      <c r="AZ123" s="107">
        <v>20</v>
      </c>
      <c r="BA123" s="107">
        <v>354.6</v>
      </c>
      <c r="BB123" s="107">
        <v>60282.000000000007</v>
      </c>
      <c r="BC123" s="107">
        <v>0</v>
      </c>
      <c r="BD123" s="107">
        <v>60282.000000000007</v>
      </c>
      <c r="BE123" s="107">
        <v>3400.0000000000005</v>
      </c>
      <c r="BF123" s="107"/>
      <c r="BG123" s="107"/>
      <c r="BH123" s="107"/>
      <c r="BI123" s="107"/>
      <c r="BJ123" s="107"/>
      <c r="BK123" s="107"/>
    </row>
    <row r="124" spans="1:63" ht="15.75" customHeight="1">
      <c r="A124" s="33" t="s">
        <v>230</v>
      </c>
      <c r="B124" s="34"/>
      <c r="C124" s="34"/>
      <c r="D124" s="43"/>
      <c r="E124" s="44">
        <f ca="1">+E19+$E113</f>
        <v>53703</v>
      </c>
      <c r="F124" s="43"/>
      <c r="G124" s="44">
        <f ca="1">G19+G113</f>
        <v>93675</v>
      </c>
      <c r="H124" s="44"/>
      <c r="I124" s="44">
        <f ca="1">I113+I19</f>
        <v>88425</v>
      </c>
      <c r="J124" s="44"/>
      <c r="K124" s="44">
        <f ca="1">K113+K19</f>
        <v>88625</v>
      </c>
      <c r="L124" s="44"/>
      <c r="M124" s="44">
        <f ca="1">M113+M19</f>
        <v>89575</v>
      </c>
      <c r="N124" s="44"/>
      <c r="O124" s="44">
        <f ca="1">O113+O19</f>
        <v>88625</v>
      </c>
      <c r="P124" s="44"/>
      <c r="Q124" s="44">
        <f ca="1">Q113+Q19</f>
        <v>89125</v>
      </c>
      <c r="R124" s="44"/>
      <c r="S124" s="44">
        <f ca="1">S113+S19</f>
        <v>89475</v>
      </c>
      <c r="T124" s="44"/>
      <c r="U124" s="44">
        <f ca="1">U113+U19</f>
        <v>88425</v>
      </c>
      <c r="V124" s="44"/>
      <c r="W124" s="44">
        <f ca="1">W113+W19</f>
        <v>88625</v>
      </c>
      <c r="X124" s="44"/>
      <c r="Y124" s="44">
        <f ca="1">Y113+Y19</f>
        <v>89275</v>
      </c>
      <c r="Z124" s="44"/>
      <c r="AA124" s="44">
        <f ca="1">AA113+AA19</f>
        <v>88625</v>
      </c>
      <c r="AB124" s="44"/>
      <c r="AC124" s="44">
        <f ca="1">AC113+AC19</f>
        <v>89125</v>
      </c>
      <c r="AD124" s="44"/>
      <c r="AE124" s="44">
        <f ca="1">AE113+AE19</f>
        <v>92975</v>
      </c>
      <c r="AF124" s="44"/>
      <c r="AG124" s="44">
        <f ca="1">AG113+AG19</f>
        <v>88425</v>
      </c>
      <c r="AH124" s="44"/>
      <c r="AI124" s="44">
        <f ca="1">AI113+AI19</f>
        <v>88625</v>
      </c>
      <c r="AJ124" s="44"/>
      <c r="AK124" s="44">
        <f ca="1">AK113+AK19</f>
        <v>77835</v>
      </c>
      <c r="AL124" s="44"/>
      <c r="AM124" s="44">
        <f ca="1">AM113+AM19</f>
        <v>66625</v>
      </c>
      <c r="AN124" s="44"/>
      <c r="AO124" s="123">
        <f ca="1">AO113+AO19</f>
        <v>54167</v>
      </c>
      <c r="AP124" s="44"/>
      <c r="AQ124" s="104"/>
      <c r="AR124" s="89"/>
      <c r="AS124" s="106">
        <f>SUM(AS117:AS123)</f>
        <v>198779</v>
      </c>
      <c r="AT124" s="149"/>
      <c r="AU124" s="124"/>
      <c r="AV124" s="107"/>
      <c r="AW124" s="107"/>
      <c r="AX124" s="107"/>
      <c r="AY124" s="107">
        <v>1714148</v>
      </c>
      <c r="AZ124" s="107"/>
      <c r="BA124" s="107"/>
      <c r="BB124" s="107"/>
      <c r="BC124" s="107"/>
      <c r="BD124" s="107"/>
      <c r="BE124" s="107"/>
      <c r="BF124" s="107"/>
      <c r="BG124" s="107"/>
      <c r="BH124" s="107"/>
      <c r="BI124" s="107"/>
      <c r="BJ124" s="107"/>
      <c r="BK124" s="107"/>
    </row>
    <row r="125" spans="1:63">
      <c r="A125" s="35" t="s">
        <v>256</v>
      </c>
      <c r="AP125" s="140"/>
      <c r="AQ125" s="87"/>
      <c r="AR125" s="87"/>
      <c r="AS125" s="146">
        <f>+AS19+AS113</f>
        <v>1260392</v>
      </c>
      <c r="AT125" s="124"/>
      <c r="AU125" s="124"/>
      <c r="AV125" s="107"/>
      <c r="AW125" s="107"/>
      <c r="AX125" s="107"/>
      <c r="AY125" s="107"/>
      <c r="AZ125" s="107"/>
      <c r="BA125" s="107"/>
      <c r="BB125" s="107"/>
      <c r="BC125" s="107"/>
      <c r="BD125" s="107"/>
      <c r="BE125" s="107"/>
      <c r="BF125" s="107"/>
      <c r="BG125" s="107"/>
      <c r="BH125" s="107"/>
      <c r="BI125" s="107"/>
      <c r="BJ125" s="107"/>
      <c r="BK125" s="107"/>
    </row>
    <row r="126" spans="1:63">
      <c r="A126" s="35" t="s">
        <v>228</v>
      </c>
      <c r="B126" s="48">
        <v>0.2</v>
      </c>
      <c r="AP126" s="140"/>
      <c r="AQ126" s="87"/>
      <c r="AR126" s="87"/>
      <c r="AS126" s="29">
        <f>+AS125*0.2</f>
        <v>252078.40000000002</v>
      </c>
      <c r="AT126" s="124"/>
      <c r="AU126" s="124"/>
      <c r="AV126" s="107"/>
      <c r="AW126" s="107"/>
      <c r="AX126" s="107"/>
      <c r="AY126" s="107"/>
      <c r="AZ126" s="107"/>
      <c r="BA126" s="107"/>
      <c r="BB126" s="107"/>
      <c r="BC126" s="107"/>
      <c r="BD126" s="107"/>
      <c r="BE126" s="107"/>
      <c r="BF126" s="107"/>
      <c r="BG126" s="107"/>
      <c r="BH126" s="107"/>
      <c r="BI126" s="107"/>
      <c r="BJ126" s="107"/>
      <c r="BK126" s="107"/>
    </row>
    <row r="127" spans="1:63">
      <c r="A127" s="35" t="s">
        <v>229</v>
      </c>
      <c r="AP127" s="147"/>
      <c r="AQ127" s="148"/>
      <c r="AR127" s="148"/>
      <c r="AS127" s="44">
        <f>+AS126+AS124+AS113+AS19</f>
        <v>1711249.4</v>
      </c>
      <c r="AT127" s="124"/>
      <c r="AU127" s="131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</row>
    <row r="128" spans="1:63">
      <c r="AS128" s="45"/>
    </row>
    <row r="129" spans="1:45">
      <c r="A129" s="37" t="s">
        <v>136</v>
      </c>
      <c r="AS129" s="46"/>
    </row>
    <row r="130" spans="1:45">
      <c r="A130" s="35" t="s">
        <v>137</v>
      </c>
      <c r="AS130" s="47"/>
    </row>
    <row r="131" spans="1:45">
      <c r="A131" s="35" t="s">
        <v>138</v>
      </c>
      <c r="I131" s="48"/>
    </row>
    <row r="138" spans="1:45">
      <c r="AP138" s="49"/>
      <c r="AQ138" s="49"/>
      <c r="AR138" s="49"/>
    </row>
  </sheetData>
  <sortState xmlns:xlrd2="http://schemas.microsoft.com/office/spreadsheetml/2017/richdata2" ref="A24:AZ113">
    <sortCondition ref="AT24:AT113"/>
  </sortState>
  <mergeCells count="73">
    <mergeCell ref="A22:A23"/>
    <mergeCell ref="C22:C23"/>
    <mergeCell ref="N21:O21"/>
    <mergeCell ref="P21:Q21"/>
    <mergeCell ref="R21:S21"/>
    <mergeCell ref="A21:C21"/>
    <mergeCell ref="J21:K21"/>
    <mergeCell ref="L21:M21"/>
    <mergeCell ref="F21:G21"/>
    <mergeCell ref="H21:I21"/>
    <mergeCell ref="D21:E21"/>
    <mergeCell ref="AP8:AP9"/>
    <mergeCell ref="Z21:AA21"/>
    <mergeCell ref="AB21:AC21"/>
    <mergeCell ref="AP21:AS21"/>
    <mergeCell ref="T21:U21"/>
    <mergeCell ref="V21:W21"/>
    <mergeCell ref="X21:Y21"/>
    <mergeCell ref="V8:V9"/>
    <mergeCell ref="X8:X9"/>
    <mergeCell ref="Z8:Z9"/>
    <mergeCell ref="T8:T9"/>
    <mergeCell ref="AD8:AD9"/>
    <mergeCell ref="AD21:AE21"/>
    <mergeCell ref="AL8:AL9"/>
    <mergeCell ref="AL21:AM21"/>
    <mergeCell ref="AH21:AI21"/>
    <mergeCell ref="AP6:AS6"/>
    <mergeCell ref="F6:AC6"/>
    <mergeCell ref="AB7:AC7"/>
    <mergeCell ref="H7:I7"/>
    <mergeCell ref="J7:K7"/>
    <mergeCell ref="L7:M7"/>
    <mergeCell ref="N7:O7"/>
    <mergeCell ref="Z7:AA7"/>
    <mergeCell ref="F7:G7"/>
    <mergeCell ref="AP7:AS7"/>
    <mergeCell ref="V7:W7"/>
    <mergeCell ref="X7:Y7"/>
    <mergeCell ref="P7:Q7"/>
    <mergeCell ref="R7:S7"/>
    <mergeCell ref="T7:U7"/>
    <mergeCell ref="AD7:AE7"/>
    <mergeCell ref="J8:J9"/>
    <mergeCell ref="R8:R9"/>
    <mergeCell ref="B1:H1"/>
    <mergeCell ref="A1:A5"/>
    <mergeCell ref="D6:E7"/>
    <mergeCell ref="A6:C7"/>
    <mergeCell ref="A8:A9"/>
    <mergeCell ref="B8:B9"/>
    <mergeCell ref="C8:C9"/>
    <mergeCell ref="D8:D9"/>
    <mergeCell ref="F8:F9"/>
    <mergeCell ref="H8:H9"/>
    <mergeCell ref="B3:H3"/>
    <mergeCell ref="B2:H2"/>
    <mergeCell ref="AN7:AO7"/>
    <mergeCell ref="AN8:AN9"/>
    <mergeCell ref="AN21:AO21"/>
    <mergeCell ref="AL7:AM7"/>
    <mergeCell ref="L8:L9"/>
    <mergeCell ref="N8:N9"/>
    <mergeCell ref="P8:P9"/>
    <mergeCell ref="AB8:AB9"/>
    <mergeCell ref="AF7:AG7"/>
    <mergeCell ref="AF8:AF9"/>
    <mergeCell ref="AF21:AG21"/>
    <mergeCell ref="AJ7:AK7"/>
    <mergeCell ref="AJ8:AJ9"/>
    <mergeCell ref="AJ21:AK21"/>
    <mergeCell ref="AH7:AI7"/>
    <mergeCell ref="AH8:AH9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136B1-9F32-4DE0-9303-F6DA679A4D3E}">
  <dimension ref="A1:I30"/>
  <sheetViews>
    <sheetView workbookViewId="0">
      <selection activeCell="D27" sqref="D27"/>
    </sheetView>
  </sheetViews>
  <sheetFormatPr baseColWidth="10" defaultColWidth="11.44140625" defaultRowHeight="14.4"/>
  <cols>
    <col min="1" max="1" width="7.6640625" customWidth="1"/>
    <col min="2" max="2" width="34.88671875" customWidth="1"/>
    <col min="4" max="4" width="13.44140625" bestFit="1" customWidth="1"/>
    <col min="5" max="5" width="13.88671875" bestFit="1" customWidth="1"/>
    <col min="6" max="6" width="14.88671875" style="71" bestFit="1" customWidth="1"/>
    <col min="7" max="7" width="13.44140625" bestFit="1" customWidth="1"/>
    <col min="8" max="8" width="12.33203125" bestFit="1" customWidth="1"/>
  </cols>
  <sheetData>
    <row r="1" spans="1:9">
      <c r="A1" s="57" t="s">
        <v>139</v>
      </c>
      <c r="B1" s="57" t="s">
        <v>140</v>
      </c>
      <c r="C1" s="57" t="s">
        <v>141</v>
      </c>
      <c r="D1" s="57" t="s">
        <v>142</v>
      </c>
      <c r="E1" s="57" t="s">
        <v>143</v>
      </c>
      <c r="F1" s="67" t="s">
        <v>144</v>
      </c>
    </row>
    <row r="2" spans="1:9">
      <c r="A2" s="59">
        <v>1</v>
      </c>
      <c r="B2" s="60" t="s">
        <v>26</v>
      </c>
      <c r="C2" s="60"/>
      <c r="D2" s="60"/>
      <c r="E2" s="60"/>
      <c r="F2" s="70">
        <f>SUM(F4:F8)</f>
        <v>838908</v>
      </c>
      <c r="H2" s="80"/>
      <c r="I2" s="71"/>
    </row>
    <row r="3" spans="1:9">
      <c r="A3" s="60"/>
      <c r="B3" s="60" t="s">
        <v>145</v>
      </c>
      <c r="C3" s="60"/>
      <c r="D3" s="60"/>
      <c r="E3" s="60"/>
      <c r="F3" s="68"/>
    </row>
    <row r="4" spans="1:9">
      <c r="A4" s="56">
        <v>1.03</v>
      </c>
      <c r="B4" s="61" t="s">
        <v>147</v>
      </c>
      <c r="C4" s="56" t="s">
        <v>146</v>
      </c>
      <c r="D4" s="56">
        <f>+Detalle!AY12</f>
        <v>17.73</v>
      </c>
      <c r="E4" s="77">
        <v>13000</v>
      </c>
      <c r="F4" s="69">
        <f t="shared" ref="F4:F8" si="0">+D4*E4</f>
        <v>230490</v>
      </c>
      <c r="G4" s="78"/>
      <c r="H4" s="78"/>
    </row>
    <row r="5" spans="1:9">
      <c r="A5" s="56">
        <v>1.04</v>
      </c>
      <c r="B5" s="61" t="s">
        <v>148</v>
      </c>
      <c r="C5" s="56" t="s">
        <v>146</v>
      </c>
      <c r="D5" s="56">
        <f>+Detalle!AY13</f>
        <v>17.73</v>
      </c>
      <c r="E5" s="77">
        <v>9300</v>
      </c>
      <c r="F5" s="69">
        <f t="shared" si="0"/>
        <v>164889</v>
      </c>
      <c r="G5" s="78"/>
      <c r="H5" s="78"/>
    </row>
    <row r="6" spans="1:9">
      <c r="A6" s="56">
        <v>1.05</v>
      </c>
      <c r="B6" s="61" t="s">
        <v>149</v>
      </c>
      <c r="C6" s="56" t="s">
        <v>146</v>
      </c>
      <c r="D6" s="56">
        <f>+Detalle!AY14</f>
        <v>15.23</v>
      </c>
      <c r="E6" s="77">
        <v>9000</v>
      </c>
      <c r="F6" s="69">
        <f t="shared" si="0"/>
        <v>137070</v>
      </c>
      <c r="G6" s="78"/>
      <c r="H6" s="78"/>
    </row>
    <row r="7" spans="1:9">
      <c r="A7" s="56">
        <v>1.06</v>
      </c>
      <c r="B7" s="61" t="s">
        <v>150</v>
      </c>
      <c r="C7" s="56" t="s">
        <v>146</v>
      </c>
      <c r="D7" s="56">
        <f>+Detalle!AY15</f>
        <v>15.73</v>
      </c>
      <c r="E7" s="77">
        <v>9000</v>
      </c>
      <c r="F7" s="69">
        <f t="shared" si="0"/>
        <v>141570</v>
      </c>
      <c r="G7" s="78"/>
      <c r="H7" s="78"/>
    </row>
    <row r="8" spans="1:9">
      <c r="A8" s="56">
        <v>1.07</v>
      </c>
      <c r="B8" s="61" t="s">
        <v>36</v>
      </c>
      <c r="C8" s="56" t="s">
        <v>146</v>
      </c>
      <c r="D8" s="56">
        <f>+Detalle!AY16</f>
        <v>17.73</v>
      </c>
      <c r="E8" s="77">
        <v>9300</v>
      </c>
      <c r="F8" s="69">
        <f t="shared" si="0"/>
        <v>164889</v>
      </c>
      <c r="G8" s="78"/>
      <c r="H8" s="78"/>
    </row>
    <row r="9" spans="1:9">
      <c r="A9" s="59">
        <v>2</v>
      </c>
      <c r="B9" s="60" t="s">
        <v>151</v>
      </c>
      <c r="C9" s="60"/>
      <c r="D9" s="60"/>
      <c r="E9" s="60"/>
      <c r="F9" s="70">
        <f>SUM(F10:F23)</f>
        <v>429890</v>
      </c>
      <c r="G9" s="71"/>
      <c r="H9" s="78"/>
      <c r="I9" s="78"/>
    </row>
    <row r="10" spans="1:9">
      <c r="A10" s="60"/>
      <c r="B10" s="60" t="s">
        <v>145</v>
      </c>
      <c r="C10" s="60"/>
      <c r="D10" s="60"/>
      <c r="E10" s="60"/>
      <c r="F10" s="68"/>
    </row>
    <row r="11" spans="1:9">
      <c r="A11" s="56">
        <v>2.0099999999999998</v>
      </c>
      <c r="B11" s="61" t="s">
        <v>152</v>
      </c>
      <c r="C11" s="56" t="s">
        <v>153</v>
      </c>
      <c r="D11" s="56"/>
      <c r="E11" s="56"/>
      <c r="F11" s="69"/>
    </row>
    <row r="12" spans="1:9">
      <c r="A12" s="56">
        <v>2.02</v>
      </c>
      <c r="B12" s="61" t="s">
        <v>154</v>
      </c>
      <c r="C12" s="56" t="s">
        <v>40</v>
      </c>
      <c r="D12" s="56"/>
      <c r="E12" s="56"/>
      <c r="F12" s="69">
        <v>125400</v>
      </c>
      <c r="G12" s="85"/>
      <c r="H12" s="71"/>
      <c r="I12" s="86"/>
    </row>
    <row r="13" spans="1:9">
      <c r="A13" s="56">
        <v>2.0299999999999998</v>
      </c>
      <c r="B13" s="61" t="s">
        <v>155</v>
      </c>
      <c r="C13" s="56" t="s">
        <v>146</v>
      </c>
      <c r="D13" s="56"/>
      <c r="E13" s="56"/>
      <c r="F13" s="69">
        <v>71969</v>
      </c>
    </row>
    <row r="14" spans="1:9" ht="28.8">
      <c r="A14" s="56">
        <v>2.04</v>
      </c>
      <c r="B14" s="61" t="s">
        <v>156</v>
      </c>
      <c r="C14" s="56" t="s">
        <v>146</v>
      </c>
      <c r="D14" s="56"/>
      <c r="E14" s="56"/>
      <c r="F14" s="69">
        <v>153000</v>
      </c>
    </row>
    <row r="15" spans="1:9">
      <c r="A15" s="56">
        <v>2.0499999999999998</v>
      </c>
      <c r="B15" s="61" t="s">
        <v>157</v>
      </c>
      <c r="C15" s="56" t="s">
        <v>40</v>
      </c>
      <c r="D15" s="56"/>
      <c r="E15" s="56"/>
      <c r="F15" s="69"/>
    </row>
    <row r="16" spans="1:9">
      <c r="A16" s="56">
        <v>2.06</v>
      </c>
      <c r="B16" s="61" t="s">
        <v>158</v>
      </c>
      <c r="C16" s="56" t="s">
        <v>40</v>
      </c>
      <c r="D16" s="56"/>
      <c r="E16" s="56"/>
      <c r="F16" s="69">
        <v>32030</v>
      </c>
    </row>
    <row r="17" spans="1:9" ht="28.8">
      <c r="A17" s="56">
        <v>2.0699999999999998</v>
      </c>
      <c r="B17" s="61" t="s">
        <v>159</v>
      </c>
      <c r="C17" s="56" t="s">
        <v>40</v>
      </c>
      <c r="D17" s="56"/>
      <c r="E17" s="56"/>
      <c r="F17" s="69">
        <v>12285</v>
      </c>
    </row>
    <row r="18" spans="1:9">
      <c r="A18" s="56">
        <v>2.08</v>
      </c>
      <c r="B18" s="61" t="s">
        <v>160</v>
      </c>
      <c r="C18" s="56" t="s">
        <v>40</v>
      </c>
      <c r="D18" s="56"/>
      <c r="E18" s="56"/>
      <c r="F18" s="69">
        <v>19000</v>
      </c>
    </row>
    <row r="19" spans="1:9">
      <c r="A19" s="56">
        <v>2.09</v>
      </c>
      <c r="B19" s="61" t="s">
        <v>161</v>
      </c>
      <c r="C19" s="56" t="s">
        <v>40</v>
      </c>
      <c r="D19" s="56"/>
      <c r="E19" s="56"/>
      <c r="F19" s="69">
        <v>6000</v>
      </c>
    </row>
    <row r="20" spans="1:9">
      <c r="A20" s="58">
        <v>2.1</v>
      </c>
      <c r="B20" s="61" t="s">
        <v>162</v>
      </c>
      <c r="C20" s="56" t="s">
        <v>40</v>
      </c>
      <c r="D20" s="56"/>
      <c r="E20" s="56"/>
      <c r="F20" s="69">
        <v>1000</v>
      </c>
    </row>
    <row r="21" spans="1:9">
      <c r="A21" s="56">
        <v>2.11</v>
      </c>
      <c r="B21" s="61" t="s">
        <v>163</v>
      </c>
      <c r="C21" s="56" t="s">
        <v>40</v>
      </c>
      <c r="D21" s="56"/>
      <c r="E21" s="56"/>
      <c r="F21" s="69">
        <v>300</v>
      </c>
    </row>
    <row r="22" spans="1:9">
      <c r="A22" s="56">
        <v>2.12</v>
      </c>
      <c r="B22" s="61" t="s">
        <v>76</v>
      </c>
      <c r="C22" s="56" t="s">
        <v>40</v>
      </c>
      <c r="D22" s="56"/>
      <c r="E22" s="56"/>
      <c r="F22" s="69">
        <v>500</v>
      </c>
    </row>
    <row r="23" spans="1:9">
      <c r="A23" s="56">
        <v>2.25</v>
      </c>
      <c r="B23" s="61" t="s">
        <v>164</v>
      </c>
      <c r="C23" s="56" t="s">
        <v>153</v>
      </c>
      <c r="D23" s="56"/>
      <c r="E23" s="56"/>
      <c r="F23" s="69">
        <f>8413-7</f>
        <v>8406</v>
      </c>
    </row>
    <row r="24" spans="1:9">
      <c r="F24"/>
    </row>
    <row r="25" spans="1:9">
      <c r="B25" s="63" t="s">
        <v>165</v>
      </c>
      <c r="C25" s="62"/>
      <c r="D25" s="72">
        <f>+F9+F2</f>
        <v>1268798</v>
      </c>
      <c r="G25" s="71"/>
    </row>
    <row r="26" spans="1:9">
      <c r="B26" s="56" t="s">
        <v>166</v>
      </c>
      <c r="C26" s="56"/>
      <c r="D26" s="69">
        <f>+Detalle!AS124</f>
        <v>198779</v>
      </c>
      <c r="E26" s="84" t="s">
        <v>234</v>
      </c>
      <c r="H26" s="78"/>
    </row>
    <row r="27" spans="1:9">
      <c r="B27" s="56" t="s">
        <v>167</v>
      </c>
      <c r="C27" s="83">
        <v>0.2</v>
      </c>
      <c r="D27" s="69">
        <f>+Detalle!AS126</f>
        <v>252078.40000000002</v>
      </c>
      <c r="E27" s="84" t="s">
        <v>234</v>
      </c>
      <c r="F27" s="81"/>
      <c r="G27" s="79"/>
    </row>
    <row r="28" spans="1:9">
      <c r="B28" s="75" t="s">
        <v>168</v>
      </c>
      <c r="C28" s="75"/>
      <c r="D28" s="76">
        <f>+D25+D26+D27</f>
        <v>1719655.4</v>
      </c>
      <c r="E28" s="71"/>
      <c r="G28" s="71"/>
      <c r="H28" s="71"/>
      <c r="I28" s="71"/>
    </row>
    <row r="29" spans="1:9">
      <c r="B29" s="56" t="s">
        <v>169</v>
      </c>
      <c r="C29" s="56"/>
      <c r="D29" s="74">
        <f>+D28*0.18</f>
        <v>309537.97199999995</v>
      </c>
      <c r="E29" s="71"/>
    </row>
    <row r="30" spans="1:9">
      <c r="B30" s="63" t="s">
        <v>170</v>
      </c>
      <c r="C30" s="63"/>
      <c r="D30" s="73">
        <f>+D28+D29</f>
        <v>2029193.372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E187B-72E2-49C2-8237-A997EFBBFE44}">
  <dimension ref="B2:L34"/>
  <sheetViews>
    <sheetView tabSelected="1" zoomScale="71" workbookViewId="0">
      <selection activeCell="H29" sqref="H29"/>
    </sheetView>
  </sheetViews>
  <sheetFormatPr baseColWidth="10" defaultRowHeight="14.4"/>
  <cols>
    <col min="1" max="1" width="2.44140625" customWidth="1"/>
    <col min="3" max="3" width="23.44140625" customWidth="1"/>
    <col min="7" max="7" width="14.33203125" customWidth="1"/>
    <col min="8" max="8" width="19.88671875" customWidth="1"/>
    <col min="10" max="10" width="12.6640625" bestFit="1" customWidth="1"/>
    <col min="11" max="11" width="17.88671875" customWidth="1"/>
  </cols>
  <sheetData>
    <row r="2" spans="2:11" ht="31.2">
      <c r="B2" s="150" t="s">
        <v>139</v>
      </c>
      <c r="C2" s="150" t="s">
        <v>140</v>
      </c>
      <c r="D2" s="150" t="s">
        <v>141</v>
      </c>
      <c r="E2" s="150" t="s">
        <v>142</v>
      </c>
      <c r="F2" s="150" t="s">
        <v>235</v>
      </c>
      <c r="G2" s="150" t="s">
        <v>236</v>
      </c>
      <c r="H2" s="150" t="s">
        <v>237</v>
      </c>
    </row>
    <row r="3" spans="2:11" ht="15.6">
      <c r="B3" s="192">
        <v>1</v>
      </c>
      <c r="C3" s="194" t="s">
        <v>26</v>
      </c>
      <c r="D3" s="195"/>
      <c r="E3" s="195"/>
      <c r="F3" s="196"/>
      <c r="G3" s="151"/>
      <c r="H3" s="151">
        <f>SUM(H5:H9)</f>
        <v>813740.76</v>
      </c>
      <c r="I3" s="203"/>
      <c r="J3" s="80"/>
      <c r="K3" s="86"/>
    </row>
    <row r="4" spans="2:11" ht="15.6">
      <c r="B4" s="193"/>
      <c r="C4" s="194" t="s">
        <v>145</v>
      </c>
      <c r="D4" s="195"/>
      <c r="E4" s="195"/>
      <c r="F4" s="196"/>
      <c r="G4" s="151"/>
      <c r="H4" s="151"/>
      <c r="I4" s="203"/>
    </row>
    <row r="5" spans="2:11">
      <c r="B5" s="152">
        <v>1.06</v>
      </c>
      <c r="C5" s="153" t="s">
        <v>147</v>
      </c>
      <c r="D5" s="152" t="s">
        <v>146</v>
      </c>
      <c r="E5" s="152">
        <v>1</v>
      </c>
      <c r="F5" s="154">
        <v>17.73</v>
      </c>
      <c r="G5" s="164">
        <f>13000*0.97</f>
        <v>12610</v>
      </c>
      <c r="H5" s="164">
        <f>+F5*G5</f>
        <v>223575.30000000002</v>
      </c>
      <c r="I5" s="203"/>
    </row>
    <row r="6" spans="2:11" ht="27.6">
      <c r="B6" s="152">
        <v>1.07</v>
      </c>
      <c r="C6" s="153" t="s">
        <v>238</v>
      </c>
      <c r="D6" s="152" t="s">
        <v>146</v>
      </c>
      <c r="E6" s="152">
        <v>1</v>
      </c>
      <c r="F6" s="154">
        <v>17.73</v>
      </c>
      <c r="G6" s="164">
        <f>9300*0.97</f>
        <v>9021</v>
      </c>
      <c r="H6" s="164">
        <f t="shared" ref="H6:H9" si="0">+F6*G6</f>
        <v>159942.33000000002</v>
      </c>
      <c r="I6" s="203"/>
    </row>
    <row r="7" spans="2:11" ht="27.6">
      <c r="B7" s="152">
        <v>1.08</v>
      </c>
      <c r="C7" s="153" t="s">
        <v>239</v>
      </c>
      <c r="D7" s="152" t="s">
        <v>146</v>
      </c>
      <c r="E7" s="152">
        <v>1</v>
      </c>
      <c r="F7" s="154">
        <v>15.23</v>
      </c>
      <c r="G7" s="164">
        <f>9000*0.97</f>
        <v>8730</v>
      </c>
      <c r="H7" s="164">
        <f t="shared" si="0"/>
        <v>132957.9</v>
      </c>
      <c r="I7" s="203"/>
    </row>
    <row r="8" spans="2:11" ht="27.6">
      <c r="B8" s="152">
        <v>1.0900000000000001</v>
      </c>
      <c r="C8" s="153" t="s">
        <v>240</v>
      </c>
      <c r="D8" s="152" t="s">
        <v>146</v>
      </c>
      <c r="E8" s="152">
        <v>1</v>
      </c>
      <c r="F8" s="154">
        <v>15.73</v>
      </c>
      <c r="G8" s="164">
        <f>9000*0.97</f>
        <v>8730</v>
      </c>
      <c r="H8" s="164">
        <f t="shared" si="0"/>
        <v>137322.9</v>
      </c>
      <c r="I8" s="203"/>
    </row>
    <row r="9" spans="2:11">
      <c r="B9" s="152">
        <v>1.1000000000000001</v>
      </c>
      <c r="C9" s="153" t="s">
        <v>241</v>
      </c>
      <c r="D9" s="152" t="s">
        <v>146</v>
      </c>
      <c r="E9" s="152">
        <v>1</v>
      </c>
      <c r="F9" s="154">
        <v>17.73</v>
      </c>
      <c r="G9" s="164">
        <f>9300*0.97</f>
        <v>9021</v>
      </c>
      <c r="H9" s="164">
        <f t="shared" si="0"/>
        <v>159942.33000000002</v>
      </c>
      <c r="I9" s="203"/>
    </row>
    <row r="10" spans="2:11" ht="15.6">
      <c r="B10" s="192">
        <v>2</v>
      </c>
      <c r="C10" s="194" t="s">
        <v>38</v>
      </c>
      <c r="D10" s="195"/>
      <c r="E10" s="195"/>
      <c r="F10" s="196"/>
      <c r="G10" s="151"/>
      <c r="H10" s="151">
        <f>SUM(H12:H23)</f>
        <v>408862.56599999999</v>
      </c>
      <c r="I10" s="203"/>
      <c r="J10" s="80"/>
      <c r="K10" s="86"/>
    </row>
    <row r="11" spans="2:11" ht="15.6">
      <c r="B11" s="193"/>
      <c r="C11" s="194" t="s">
        <v>145</v>
      </c>
      <c r="D11" s="195"/>
      <c r="E11" s="195"/>
      <c r="F11" s="196"/>
      <c r="G11" s="151"/>
      <c r="H11" s="151"/>
      <c r="I11" s="203"/>
    </row>
    <row r="12" spans="2:11" ht="27.6">
      <c r="B12" s="152">
        <v>2.13</v>
      </c>
      <c r="C12" s="153" t="s">
        <v>242</v>
      </c>
      <c r="D12" s="152" t="s">
        <v>141</v>
      </c>
      <c r="E12" s="152"/>
      <c r="F12" s="154">
        <v>2</v>
      </c>
      <c r="G12" s="165"/>
      <c r="H12" s="166"/>
    </row>
    <row r="13" spans="2:11" ht="27.6">
      <c r="B13" s="152">
        <v>2.14</v>
      </c>
      <c r="C13" s="153" t="s">
        <v>243</v>
      </c>
      <c r="D13" s="152" t="s">
        <v>146</v>
      </c>
      <c r="E13" s="152">
        <v>7</v>
      </c>
      <c r="F13" s="154">
        <v>84.15</v>
      </c>
      <c r="G13" s="165">
        <f>213*0.97</f>
        <v>206.60999999999999</v>
      </c>
      <c r="H13" s="166">
        <f>+E13*F13*G13</f>
        <v>121703.6205</v>
      </c>
      <c r="J13" s="80"/>
    </row>
    <row r="14" spans="2:11" ht="15.6">
      <c r="B14" s="152">
        <v>2.15</v>
      </c>
      <c r="C14" s="153" t="s">
        <v>244</v>
      </c>
      <c r="D14" s="152" t="s">
        <v>146</v>
      </c>
      <c r="E14" s="152">
        <v>1</v>
      </c>
      <c r="F14" s="154">
        <v>17.73</v>
      </c>
      <c r="G14" s="165">
        <f>4059*0.97</f>
        <v>3937.23</v>
      </c>
      <c r="H14" s="166">
        <f t="shared" ref="H14:H23" si="1">+E14*F14*G14</f>
        <v>69807.087899999999</v>
      </c>
      <c r="J14" s="80"/>
    </row>
    <row r="15" spans="2:11" ht="41.4">
      <c r="B15" s="152">
        <v>2.16</v>
      </c>
      <c r="C15" s="153" t="s">
        <v>245</v>
      </c>
      <c r="D15" s="152" t="s">
        <v>146</v>
      </c>
      <c r="E15" s="152">
        <v>1</v>
      </c>
      <c r="F15" s="154">
        <v>34</v>
      </c>
      <c r="G15" s="165">
        <f>4500*0.97</f>
        <v>4365</v>
      </c>
      <c r="H15" s="166">
        <f t="shared" si="1"/>
        <v>148410</v>
      </c>
      <c r="J15" s="80"/>
    </row>
    <row r="16" spans="2:11" ht="27.6">
      <c r="B16" s="152">
        <v>2.17</v>
      </c>
      <c r="C16" s="153" t="s">
        <v>246</v>
      </c>
      <c r="D16" s="152" t="s">
        <v>141</v>
      </c>
      <c r="E16" s="152"/>
      <c r="F16" s="154">
        <v>84.15</v>
      </c>
      <c r="G16" s="165"/>
      <c r="H16" s="166">
        <f t="shared" si="1"/>
        <v>0</v>
      </c>
      <c r="J16" s="80"/>
    </row>
    <row r="17" spans="2:12" ht="27.6">
      <c r="B17" s="152">
        <v>2.1800000000000002</v>
      </c>
      <c r="C17" s="153" t="s">
        <v>247</v>
      </c>
      <c r="D17" s="152" t="s">
        <v>146</v>
      </c>
      <c r="E17" s="152">
        <v>17</v>
      </c>
      <c r="F17" s="154">
        <v>17.73</v>
      </c>
      <c r="G17" s="165">
        <f>106*0.97</f>
        <v>102.82</v>
      </c>
      <c r="H17" s="166">
        <f t="shared" si="1"/>
        <v>30990.976200000001</v>
      </c>
      <c r="J17" s="80"/>
    </row>
    <row r="18" spans="2:12" ht="27.6">
      <c r="B18" s="152">
        <v>2.19</v>
      </c>
      <c r="C18" s="153" t="s">
        <v>248</v>
      </c>
      <c r="D18" s="152" t="s">
        <v>146</v>
      </c>
      <c r="E18" s="155">
        <v>7</v>
      </c>
      <c r="F18" s="154">
        <v>84.15</v>
      </c>
      <c r="G18" s="167">
        <f>21*0.97</f>
        <v>20.37</v>
      </c>
      <c r="H18" s="166">
        <f t="shared" si="1"/>
        <v>11998.948500000002</v>
      </c>
      <c r="J18" s="80"/>
    </row>
    <row r="19" spans="2:12" ht="27.6">
      <c r="B19" s="154">
        <v>2.2000000000000002</v>
      </c>
      <c r="C19" s="153" t="s">
        <v>249</v>
      </c>
      <c r="D19" s="152" t="s">
        <v>146</v>
      </c>
      <c r="E19" s="152">
        <v>3</v>
      </c>
      <c r="F19" s="154">
        <v>17.73</v>
      </c>
      <c r="G19" s="165">
        <f>357*0.97</f>
        <v>346.28999999999996</v>
      </c>
      <c r="H19" s="166">
        <f t="shared" si="1"/>
        <v>18419.165099999998</v>
      </c>
      <c r="J19" s="80"/>
    </row>
    <row r="20" spans="2:12" ht="27.6">
      <c r="B20" s="152">
        <v>2.21</v>
      </c>
      <c r="C20" s="153" t="s">
        <v>250</v>
      </c>
      <c r="D20" s="152" t="s">
        <v>141</v>
      </c>
      <c r="E20" s="152">
        <v>1</v>
      </c>
      <c r="F20" s="154">
        <v>17.73</v>
      </c>
      <c r="G20" s="165">
        <f>338*0.97</f>
        <v>327.86</v>
      </c>
      <c r="H20" s="166">
        <f t="shared" si="1"/>
        <v>5812.9578000000001</v>
      </c>
      <c r="J20" s="80"/>
    </row>
    <row r="21" spans="2:12" ht="15.6">
      <c r="B21" s="152">
        <v>2.2200000000000002</v>
      </c>
      <c r="C21" s="153" t="s">
        <v>251</v>
      </c>
      <c r="D21" s="152" t="s">
        <v>141</v>
      </c>
      <c r="E21" s="152">
        <v>2</v>
      </c>
      <c r="F21" s="154">
        <v>17.73</v>
      </c>
      <c r="G21" s="165">
        <f>28*0.97</f>
        <v>27.16</v>
      </c>
      <c r="H21" s="166">
        <f t="shared" si="1"/>
        <v>963.09360000000004</v>
      </c>
      <c r="J21" s="80"/>
    </row>
    <row r="22" spans="2:12" ht="15.6">
      <c r="B22" s="152">
        <v>2.23</v>
      </c>
      <c r="C22" s="153" t="s">
        <v>252</v>
      </c>
      <c r="D22" s="152" t="s">
        <v>141</v>
      </c>
      <c r="E22" s="152">
        <v>2</v>
      </c>
      <c r="F22" s="154">
        <v>17.73</v>
      </c>
      <c r="G22" s="165">
        <f>8*0.97</f>
        <v>7.76</v>
      </c>
      <c r="H22" s="166">
        <f t="shared" si="1"/>
        <v>275.1696</v>
      </c>
      <c r="J22" s="80"/>
    </row>
    <row r="23" spans="2:12" ht="15.6">
      <c r="B23" s="152">
        <v>2.2400000000000002</v>
      </c>
      <c r="C23" s="156" t="s">
        <v>253</v>
      </c>
      <c r="D23" s="152" t="s">
        <v>141</v>
      </c>
      <c r="E23" s="152">
        <v>1</v>
      </c>
      <c r="F23" s="154">
        <v>17.73</v>
      </c>
      <c r="G23" s="165">
        <f>28*0.97</f>
        <v>27.16</v>
      </c>
      <c r="H23" s="166">
        <f t="shared" si="1"/>
        <v>481.54680000000002</v>
      </c>
      <c r="J23" s="80"/>
    </row>
    <row r="24" spans="2:12">
      <c r="B24" s="157"/>
      <c r="C24" s="157"/>
      <c r="D24" s="157"/>
      <c r="E24" s="157"/>
      <c r="F24" s="157"/>
      <c r="G24" s="157"/>
      <c r="H24" s="80"/>
      <c r="J24" s="80"/>
    </row>
    <row r="25" spans="2:12" ht="15.6">
      <c r="B25" s="158"/>
      <c r="C25" s="189" t="s">
        <v>258</v>
      </c>
      <c r="D25" s="190"/>
      <c r="E25" s="190"/>
      <c r="F25" s="191"/>
      <c r="G25" s="159"/>
      <c r="H25" s="168">
        <f>+H3+H10</f>
        <v>1222603.3259999999</v>
      </c>
      <c r="I25" s="78"/>
      <c r="J25" s="86"/>
    </row>
    <row r="26" spans="2:12" ht="15.6">
      <c r="B26" s="158"/>
      <c r="C26" s="197" t="s">
        <v>166</v>
      </c>
      <c r="D26" s="198"/>
      <c r="E26" s="198"/>
      <c r="F26" s="199"/>
      <c r="G26" s="160"/>
      <c r="H26" s="77">
        <f>+Detalle!AS124*0.97-27.56</f>
        <v>192788.07</v>
      </c>
      <c r="I26" s="203"/>
      <c r="J26" s="86"/>
      <c r="K26" s="86"/>
    </row>
    <row r="27" spans="2:12" ht="15.6">
      <c r="B27" s="158"/>
      <c r="C27" s="197" t="s">
        <v>167</v>
      </c>
      <c r="D27" s="198"/>
      <c r="E27" s="198"/>
      <c r="F27" s="199"/>
      <c r="G27" s="160">
        <v>0.2</v>
      </c>
      <c r="H27" s="77">
        <f>+H25*G27</f>
        <v>244520.66519999999</v>
      </c>
      <c r="I27" s="203"/>
      <c r="J27" s="86"/>
    </row>
    <row r="28" spans="2:12" ht="15.6">
      <c r="B28" s="158"/>
      <c r="C28" s="200" t="s">
        <v>168</v>
      </c>
      <c r="D28" s="201"/>
      <c r="E28" s="201"/>
      <c r="F28" s="202"/>
      <c r="G28" s="161"/>
      <c r="H28" s="168">
        <f>+H25+H26+H27</f>
        <v>1659912.0611999999</v>
      </c>
      <c r="J28" s="78"/>
      <c r="K28" s="78"/>
      <c r="L28" s="86"/>
    </row>
    <row r="29" spans="2:12" ht="15.6">
      <c r="B29" s="158"/>
      <c r="C29" s="197" t="s">
        <v>169</v>
      </c>
      <c r="D29" s="198"/>
      <c r="E29" s="198"/>
      <c r="F29" s="199"/>
      <c r="G29" s="162"/>
      <c r="H29" s="77">
        <f>+H28*0.18</f>
        <v>298784.17101599998</v>
      </c>
      <c r="I29" s="86"/>
    </row>
    <row r="30" spans="2:12" ht="15.6">
      <c r="B30" s="158"/>
      <c r="C30" s="189" t="s">
        <v>254</v>
      </c>
      <c r="D30" s="190"/>
      <c r="E30" s="190"/>
      <c r="F30" s="190"/>
      <c r="G30" s="191"/>
      <c r="H30" s="168">
        <f>+H28+H29</f>
        <v>1958696.2322159999</v>
      </c>
      <c r="J30" s="78"/>
    </row>
    <row r="33" spans="3:3" ht="18">
      <c r="C33" s="163" t="s">
        <v>255</v>
      </c>
    </row>
    <row r="34" spans="3:3">
      <c r="C34" t="s">
        <v>257</v>
      </c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F25"/>
    <mergeCell ref="C26:F26"/>
    <mergeCell ref="C27:F27"/>
    <mergeCell ref="C28:F28"/>
    <mergeCell ref="C29:F2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48"/>
  <sheetViews>
    <sheetView workbookViewId="0">
      <selection activeCell="M40" sqref="M40"/>
    </sheetView>
  </sheetViews>
  <sheetFormatPr baseColWidth="10" defaultColWidth="11.44140625" defaultRowHeight="14.4"/>
  <cols>
    <col min="2" max="2" width="39.109375" customWidth="1"/>
    <col min="3" max="3" width="10.6640625" customWidth="1"/>
    <col min="4" max="4" width="20.88671875" customWidth="1"/>
  </cols>
  <sheetData>
    <row r="1" spans="2:19" s="2" customFormat="1" ht="25.5" customHeight="1">
      <c r="B1" s="13" t="s">
        <v>38</v>
      </c>
      <c r="C1" s="13"/>
      <c r="D1" s="13"/>
      <c r="E1" s="13"/>
      <c r="F1" s="13"/>
      <c r="G1" s="12">
        <v>1</v>
      </c>
      <c r="H1" s="12">
        <v>2</v>
      </c>
      <c r="I1" s="12">
        <v>3</v>
      </c>
      <c r="J1" s="12">
        <v>4</v>
      </c>
      <c r="K1" s="12">
        <v>5</v>
      </c>
      <c r="L1" s="12">
        <v>6</v>
      </c>
      <c r="M1" s="12">
        <v>7</v>
      </c>
      <c r="N1" s="12">
        <v>8</v>
      </c>
      <c r="O1" s="12">
        <v>9</v>
      </c>
      <c r="P1" s="12">
        <v>10</v>
      </c>
      <c r="Q1" s="12">
        <v>11</v>
      </c>
      <c r="R1" s="12">
        <v>12</v>
      </c>
      <c r="S1" s="12"/>
    </row>
    <row r="2" spans="2:19" s="2" customFormat="1">
      <c r="B2" s="11" t="s">
        <v>38</v>
      </c>
      <c r="C2" s="11"/>
      <c r="D2" s="11"/>
      <c r="E2" s="1" t="s">
        <v>39</v>
      </c>
      <c r="F2" s="11" t="s">
        <v>40</v>
      </c>
      <c r="G2" s="1" t="s">
        <v>30</v>
      </c>
      <c r="H2" s="1" t="s">
        <v>30</v>
      </c>
      <c r="I2" s="1" t="s">
        <v>30</v>
      </c>
      <c r="J2" s="1" t="s">
        <v>30</v>
      </c>
      <c r="K2" s="1" t="s">
        <v>30</v>
      </c>
      <c r="L2" s="1" t="s">
        <v>30</v>
      </c>
      <c r="M2" s="1" t="s">
        <v>30</v>
      </c>
      <c r="N2" s="1" t="s">
        <v>30</v>
      </c>
      <c r="O2" s="1" t="s">
        <v>30</v>
      </c>
      <c r="P2" s="1" t="s">
        <v>30</v>
      </c>
      <c r="Q2" s="1" t="s">
        <v>30</v>
      </c>
      <c r="R2" s="1" t="s">
        <v>30</v>
      </c>
      <c r="S2" s="1" t="s">
        <v>30</v>
      </c>
    </row>
    <row r="3" spans="2:19" s="2" customFormat="1">
      <c r="B3" s="11"/>
      <c r="C3" s="11" t="s">
        <v>171</v>
      </c>
      <c r="D3" s="11"/>
      <c r="E3" s="1" t="s">
        <v>31</v>
      </c>
      <c r="F3" s="11"/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  <c r="Q3" s="1" t="s">
        <v>31</v>
      </c>
      <c r="R3" s="1" t="s">
        <v>31</v>
      </c>
      <c r="S3" s="1" t="s">
        <v>31</v>
      </c>
    </row>
    <row r="4" spans="2:19" s="2" customFormat="1">
      <c r="B4" s="4" t="s">
        <v>172</v>
      </c>
      <c r="C4" s="4">
        <v>9135400</v>
      </c>
      <c r="D4" s="4" t="s">
        <v>172</v>
      </c>
      <c r="E4" s="5">
        <v>220</v>
      </c>
      <c r="F4" s="6" t="s">
        <v>173</v>
      </c>
      <c r="G4" s="3">
        <v>13200</v>
      </c>
      <c r="H4" s="3">
        <v>13200</v>
      </c>
      <c r="I4" s="3">
        <v>13200</v>
      </c>
      <c r="J4" s="3">
        <v>13200</v>
      </c>
      <c r="K4" s="3">
        <v>13200</v>
      </c>
      <c r="L4" s="3">
        <v>11000</v>
      </c>
      <c r="M4" s="3">
        <v>6600</v>
      </c>
      <c r="N4" s="3">
        <v>6600</v>
      </c>
      <c r="O4" s="3">
        <v>6600</v>
      </c>
      <c r="P4" s="3">
        <v>6600</v>
      </c>
      <c r="Q4" s="3">
        <v>6600</v>
      </c>
      <c r="R4" s="3">
        <v>8800</v>
      </c>
      <c r="S4" s="3">
        <v>118800</v>
      </c>
    </row>
    <row r="5" spans="2:19" s="2" customFormat="1">
      <c r="B5" s="4" t="s">
        <v>174</v>
      </c>
      <c r="C5" s="4">
        <v>9131120</v>
      </c>
      <c r="D5" s="4" t="s">
        <v>174</v>
      </c>
      <c r="E5" s="5">
        <v>760</v>
      </c>
      <c r="F5" s="6" t="s">
        <v>58</v>
      </c>
      <c r="G5" s="3">
        <v>760</v>
      </c>
      <c r="H5" s="3">
        <v>760</v>
      </c>
      <c r="I5" s="3">
        <v>1520</v>
      </c>
      <c r="J5" s="3">
        <v>1520</v>
      </c>
      <c r="K5" s="3">
        <v>1520</v>
      </c>
      <c r="L5" s="3">
        <v>1520</v>
      </c>
      <c r="M5" s="3">
        <v>1520</v>
      </c>
      <c r="N5" s="3">
        <v>1520</v>
      </c>
      <c r="O5" s="3">
        <v>1520</v>
      </c>
      <c r="P5" s="3">
        <v>1520</v>
      </c>
      <c r="Q5" s="3">
        <v>1520</v>
      </c>
      <c r="R5" s="3">
        <v>1520</v>
      </c>
      <c r="S5" s="3">
        <v>16720</v>
      </c>
    </row>
    <row r="6" spans="2:19" s="2" customFormat="1">
      <c r="B6" s="4" t="s">
        <v>44</v>
      </c>
      <c r="C6" s="4">
        <v>9139316</v>
      </c>
      <c r="D6" s="4" t="s">
        <v>44</v>
      </c>
      <c r="E6" s="5">
        <v>3000</v>
      </c>
      <c r="F6" s="6" t="s">
        <v>175</v>
      </c>
      <c r="G6" s="3">
        <v>6000</v>
      </c>
      <c r="H6" s="3">
        <v>9000</v>
      </c>
      <c r="I6" s="3">
        <v>6000</v>
      </c>
      <c r="J6" s="3">
        <v>6000</v>
      </c>
      <c r="K6" s="3">
        <v>6000</v>
      </c>
      <c r="L6" s="3">
        <v>6000</v>
      </c>
      <c r="M6" s="3">
        <v>3000</v>
      </c>
      <c r="N6" s="3">
        <v>3000</v>
      </c>
      <c r="O6" s="3">
        <v>3000</v>
      </c>
      <c r="P6" s="3">
        <v>3000</v>
      </c>
      <c r="Q6" s="3">
        <v>3000</v>
      </c>
      <c r="R6" s="3">
        <v>3000</v>
      </c>
      <c r="S6" s="3">
        <v>57000</v>
      </c>
    </row>
    <row r="7" spans="2:19" s="2" customFormat="1">
      <c r="B7" s="4" t="s">
        <v>45</v>
      </c>
      <c r="C7" s="4">
        <v>9131132</v>
      </c>
      <c r="D7" s="4" t="s">
        <v>45</v>
      </c>
      <c r="E7" s="4">
        <v>75</v>
      </c>
      <c r="F7" s="6" t="s">
        <v>173</v>
      </c>
      <c r="G7" s="3">
        <v>4500</v>
      </c>
      <c r="H7" s="3">
        <v>4500</v>
      </c>
      <c r="I7" s="3">
        <v>4500</v>
      </c>
      <c r="J7" s="3">
        <v>4500</v>
      </c>
      <c r="K7" s="3">
        <v>4500</v>
      </c>
      <c r="L7" s="3">
        <v>3750</v>
      </c>
      <c r="M7" s="3">
        <v>2250</v>
      </c>
      <c r="N7" s="3">
        <v>2250</v>
      </c>
      <c r="O7" s="3">
        <v>2250</v>
      </c>
      <c r="P7" s="3">
        <v>2250</v>
      </c>
      <c r="Q7" s="3">
        <v>2250</v>
      </c>
      <c r="R7" s="3">
        <v>3000</v>
      </c>
      <c r="S7" s="3">
        <v>40500</v>
      </c>
    </row>
    <row r="8" spans="2:19" s="2" customFormat="1">
      <c r="B8" s="10" t="s">
        <v>176</v>
      </c>
      <c r="C8" s="10">
        <v>9131400</v>
      </c>
      <c r="D8" s="10" t="s">
        <v>176</v>
      </c>
      <c r="E8" s="4">
        <v>40</v>
      </c>
      <c r="F8" s="6" t="s">
        <v>52</v>
      </c>
      <c r="G8" s="3">
        <v>7200</v>
      </c>
      <c r="H8" s="3">
        <v>7200</v>
      </c>
      <c r="I8" s="3">
        <v>7200</v>
      </c>
      <c r="J8" s="3">
        <v>7200</v>
      </c>
      <c r="K8" s="3">
        <v>7200</v>
      </c>
      <c r="L8" s="3">
        <v>7200</v>
      </c>
      <c r="M8" s="3">
        <v>7200</v>
      </c>
      <c r="N8" s="3">
        <v>7200</v>
      </c>
      <c r="O8" s="3">
        <v>7200</v>
      </c>
      <c r="P8" s="3">
        <v>7200</v>
      </c>
      <c r="Q8" s="3">
        <v>7200</v>
      </c>
      <c r="R8" s="3">
        <v>7200</v>
      </c>
      <c r="S8" s="3">
        <v>86400</v>
      </c>
    </row>
    <row r="9" spans="2:19" s="2" customFormat="1">
      <c r="B9" s="10" t="s">
        <v>177</v>
      </c>
      <c r="C9" s="10">
        <v>9131300</v>
      </c>
      <c r="D9" s="10" t="s">
        <v>177</v>
      </c>
      <c r="E9" s="4">
        <v>990</v>
      </c>
      <c r="F9" s="6" t="s">
        <v>54</v>
      </c>
      <c r="G9" s="3">
        <v>990</v>
      </c>
      <c r="H9" s="3">
        <v>990</v>
      </c>
      <c r="I9" s="3">
        <v>990</v>
      </c>
      <c r="J9" s="3">
        <v>990</v>
      </c>
      <c r="K9" s="3">
        <v>990</v>
      </c>
      <c r="L9" s="3">
        <v>990</v>
      </c>
      <c r="M9" s="3">
        <v>990</v>
      </c>
      <c r="N9" s="3">
        <v>990</v>
      </c>
      <c r="O9" s="3">
        <v>990</v>
      </c>
      <c r="P9" s="3">
        <v>990</v>
      </c>
      <c r="Q9" s="3">
        <v>990</v>
      </c>
      <c r="R9" s="3">
        <v>990</v>
      </c>
      <c r="S9" s="3">
        <v>11880</v>
      </c>
    </row>
    <row r="10" spans="2:19" s="2" customFormat="1">
      <c r="B10" s="4" t="s">
        <v>178</v>
      </c>
      <c r="C10" s="4">
        <v>9136401</v>
      </c>
      <c r="D10" s="4" t="s">
        <v>178</v>
      </c>
      <c r="E10" s="4">
        <v>100</v>
      </c>
      <c r="F10" s="6" t="s">
        <v>58</v>
      </c>
      <c r="G10" s="3">
        <v>300</v>
      </c>
      <c r="H10" s="3">
        <v>300</v>
      </c>
      <c r="I10" s="3">
        <v>300</v>
      </c>
      <c r="J10" s="3">
        <v>300</v>
      </c>
      <c r="K10" s="3">
        <v>300</v>
      </c>
      <c r="L10" s="3">
        <v>300</v>
      </c>
      <c r="M10" s="3">
        <v>300</v>
      </c>
      <c r="N10" s="3">
        <v>300</v>
      </c>
      <c r="O10" s="3">
        <v>300</v>
      </c>
      <c r="P10" s="3">
        <v>300</v>
      </c>
      <c r="Q10" s="3">
        <v>300</v>
      </c>
      <c r="R10" s="3">
        <v>300</v>
      </c>
      <c r="S10" s="3">
        <v>3600</v>
      </c>
    </row>
    <row r="11" spans="2:19" s="2" customFormat="1">
      <c r="B11" s="4" t="s">
        <v>179</v>
      </c>
      <c r="C11" s="4">
        <v>9156002</v>
      </c>
      <c r="D11" s="4" t="s">
        <v>180</v>
      </c>
      <c r="E11" s="4">
        <v>300</v>
      </c>
      <c r="F11" s="6" t="s">
        <v>58</v>
      </c>
      <c r="G11" s="3">
        <v>1800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1800</v>
      </c>
    </row>
    <row r="12" spans="2:19" s="2" customFormat="1">
      <c r="B12" s="10" t="s">
        <v>181</v>
      </c>
      <c r="C12" s="10">
        <v>9139315</v>
      </c>
      <c r="D12" s="10" t="s">
        <v>182</v>
      </c>
      <c r="E12" s="4">
        <v>250</v>
      </c>
      <c r="F12" s="6" t="s">
        <v>58</v>
      </c>
      <c r="G12" s="3">
        <v>1500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1500</v>
      </c>
    </row>
    <row r="13" spans="2:19" s="2" customFormat="1">
      <c r="B13" s="4" t="s">
        <v>183</v>
      </c>
      <c r="C13" s="4">
        <v>9135200</v>
      </c>
      <c r="D13" s="4" t="s">
        <v>183</v>
      </c>
      <c r="E13" s="4">
        <v>1600</v>
      </c>
      <c r="F13" s="6" t="s">
        <v>54</v>
      </c>
      <c r="G13" s="3">
        <v>1600</v>
      </c>
      <c r="H13" s="3">
        <v>1600</v>
      </c>
      <c r="I13" s="3">
        <v>1600</v>
      </c>
      <c r="J13" s="3">
        <v>1600</v>
      </c>
      <c r="K13" s="3">
        <v>1600</v>
      </c>
      <c r="L13" s="3">
        <v>1600</v>
      </c>
      <c r="M13" s="3">
        <v>1600</v>
      </c>
      <c r="N13" s="3">
        <v>1600</v>
      </c>
      <c r="O13" s="3">
        <v>1600</v>
      </c>
      <c r="P13" s="3">
        <v>1600</v>
      </c>
      <c r="Q13" s="3">
        <v>1600</v>
      </c>
      <c r="R13" s="3">
        <v>1600</v>
      </c>
      <c r="S13" s="3">
        <v>19200</v>
      </c>
    </row>
    <row r="14" spans="2:19" s="2" customFormat="1">
      <c r="B14" s="4" t="s">
        <v>184</v>
      </c>
      <c r="C14" s="4">
        <v>9139314</v>
      </c>
      <c r="D14" s="4" t="s">
        <v>185</v>
      </c>
      <c r="E14" s="4">
        <v>270</v>
      </c>
      <c r="F14" s="6" t="s">
        <v>54</v>
      </c>
      <c r="G14" s="3">
        <v>270</v>
      </c>
      <c r="H14" s="3">
        <v>270</v>
      </c>
      <c r="I14" s="3">
        <v>270</v>
      </c>
      <c r="J14" s="3">
        <v>270</v>
      </c>
      <c r="K14" s="3">
        <v>270</v>
      </c>
      <c r="L14" s="3">
        <v>270</v>
      </c>
      <c r="M14" s="3">
        <v>270</v>
      </c>
      <c r="N14" s="3">
        <v>270</v>
      </c>
      <c r="O14" s="3">
        <v>270</v>
      </c>
      <c r="P14" s="3">
        <v>270</v>
      </c>
      <c r="Q14" s="3">
        <v>270</v>
      </c>
      <c r="R14" s="3">
        <v>270</v>
      </c>
      <c r="S14" s="3">
        <v>3240</v>
      </c>
    </row>
    <row r="15" spans="2:19" s="2" customFormat="1">
      <c r="B15" s="4" t="s">
        <v>186</v>
      </c>
      <c r="C15" s="4">
        <v>3351100</v>
      </c>
      <c r="D15" s="4" t="s">
        <v>187</v>
      </c>
      <c r="E15" s="4">
        <v>21900</v>
      </c>
      <c r="F15" s="6" t="s">
        <v>188</v>
      </c>
      <c r="G15" s="3">
        <v>21900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21900</v>
      </c>
    </row>
    <row r="16" spans="2:19" s="2" customFormat="1">
      <c r="B16" s="4" t="s">
        <v>189</v>
      </c>
      <c r="C16" s="4">
        <v>9134304</v>
      </c>
      <c r="D16" s="4" t="s">
        <v>190</v>
      </c>
      <c r="E16" s="4">
        <v>250</v>
      </c>
      <c r="F16" s="6" t="s">
        <v>54</v>
      </c>
      <c r="G16" s="3">
        <v>250</v>
      </c>
      <c r="H16" s="3">
        <v>250</v>
      </c>
      <c r="I16" s="3">
        <v>250</v>
      </c>
      <c r="J16" s="3">
        <v>250</v>
      </c>
      <c r="K16" s="3">
        <v>250</v>
      </c>
      <c r="L16" s="3">
        <v>250</v>
      </c>
      <c r="M16" s="3">
        <v>250</v>
      </c>
      <c r="N16" s="3">
        <v>250</v>
      </c>
      <c r="O16" s="3">
        <v>250</v>
      </c>
      <c r="P16" s="3">
        <v>250</v>
      </c>
      <c r="Q16" s="3">
        <v>250</v>
      </c>
      <c r="R16" s="3">
        <v>250</v>
      </c>
      <c r="S16" s="3">
        <v>3000</v>
      </c>
    </row>
    <row r="17" spans="2:21" s="2" customFormat="1">
      <c r="B17" s="4" t="s">
        <v>191</v>
      </c>
      <c r="C17" s="10">
        <v>9131400</v>
      </c>
      <c r="D17" s="4" t="s">
        <v>176</v>
      </c>
      <c r="E17" s="4">
        <v>7</v>
      </c>
      <c r="F17" s="4" t="s">
        <v>58</v>
      </c>
      <c r="G17" s="9">
        <v>7952</v>
      </c>
      <c r="H17" s="9">
        <v>7952</v>
      </c>
      <c r="I17" s="9">
        <v>7952</v>
      </c>
      <c r="J17" s="9">
        <v>7952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31808</v>
      </c>
    </row>
    <row r="18" spans="2:21" s="2" customFormat="1">
      <c r="B18" s="4" t="s">
        <v>192</v>
      </c>
      <c r="C18" s="4">
        <v>9159400</v>
      </c>
      <c r="D18" s="4" t="s">
        <v>193</v>
      </c>
      <c r="E18" s="4">
        <v>300</v>
      </c>
      <c r="F18" s="4" t="s">
        <v>194</v>
      </c>
      <c r="G18" s="3">
        <v>3500</v>
      </c>
      <c r="H18" s="3">
        <v>3600</v>
      </c>
      <c r="I18" s="3">
        <v>3600</v>
      </c>
      <c r="J18" s="3">
        <v>3600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42900</v>
      </c>
    </row>
    <row r="19" spans="2:21" s="2" customFormat="1">
      <c r="B19" s="4"/>
      <c r="C19" s="4">
        <v>9139317</v>
      </c>
      <c r="D19" s="4" t="s">
        <v>195</v>
      </c>
      <c r="E19" s="4"/>
      <c r="F19" s="4"/>
      <c r="G19" s="3">
        <v>3500</v>
      </c>
      <c r="H19" s="3">
        <v>3600</v>
      </c>
      <c r="I19" s="3">
        <v>3600</v>
      </c>
      <c r="J19" s="3">
        <v>3600</v>
      </c>
      <c r="K19" s="3"/>
      <c r="L19" s="3"/>
      <c r="M19" s="3"/>
      <c r="N19" s="3"/>
      <c r="O19" s="3"/>
      <c r="P19" s="3"/>
      <c r="Q19" s="3"/>
      <c r="R19" s="3"/>
      <c r="S19" s="3"/>
    </row>
    <row r="20" spans="2:21" s="2" customFormat="1">
      <c r="B20" s="4"/>
      <c r="C20" s="4">
        <v>9156004</v>
      </c>
      <c r="D20" s="4" t="s">
        <v>196</v>
      </c>
      <c r="E20" s="4"/>
      <c r="F20" s="4"/>
      <c r="G20" s="3">
        <v>3500</v>
      </c>
      <c r="H20" s="3">
        <v>3600</v>
      </c>
      <c r="I20" s="3">
        <v>3600</v>
      </c>
      <c r="J20" s="3">
        <v>3600</v>
      </c>
      <c r="K20" s="3"/>
      <c r="L20" s="3"/>
      <c r="M20" s="3"/>
      <c r="N20" s="3"/>
      <c r="O20" s="3"/>
      <c r="P20" s="3"/>
      <c r="Q20" s="3"/>
      <c r="R20" s="3"/>
      <c r="S20" s="3"/>
    </row>
    <row r="21" spans="2:21" s="2" customFormat="1">
      <c r="B21" s="4" t="s">
        <v>197</v>
      </c>
      <c r="C21" s="4">
        <v>9139323</v>
      </c>
      <c r="D21" s="4" t="s">
        <v>198</v>
      </c>
      <c r="E21" s="4">
        <v>300</v>
      </c>
      <c r="F21" s="4" t="s">
        <v>194</v>
      </c>
      <c r="G21" s="3">
        <v>10500</v>
      </c>
      <c r="H21" s="3">
        <v>10800</v>
      </c>
      <c r="I21" s="3">
        <v>10800</v>
      </c>
      <c r="J21" s="3">
        <v>10800</v>
      </c>
      <c r="K21" s="3">
        <v>1000</v>
      </c>
      <c r="L21" s="3">
        <v>1000</v>
      </c>
      <c r="M21" s="3">
        <v>1000</v>
      </c>
      <c r="N21" s="3">
        <v>1000</v>
      </c>
      <c r="O21" s="3">
        <v>1000</v>
      </c>
      <c r="P21" s="3">
        <v>1000</v>
      </c>
      <c r="Q21" s="3">
        <v>1000</v>
      </c>
      <c r="R21" s="3">
        <v>1000</v>
      </c>
      <c r="S21" s="3">
        <v>42900</v>
      </c>
    </row>
    <row r="22" spans="2:21" s="2" customFormat="1">
      <c r="B22" s="4" t="s">
        <v>199</v>
      </c>
      <c r="C22" s="4">
        <v>9136402</v>
      </c>
      <c r="D22" s="4" t="s">
        <v>200</v>
      </c>
      <c r="E22" s="4">
        <v>1500</v>
      </c>
      <c r="F22" s="4" t="s">
        <v>54</v>
      </c>
      <c r="G22" s="3">
        <v>1500</v>
      </c>
      <c r="H22" s="3">
        <v>1500</v>
      </c>
      <c r="I22" s="3">
        <v>1500</v>
      </c>
      <c r="J22" s="3">
        <v>3000</v>
      </c>
      <c r="K22" s="3">
        <v>1500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9000</v>
      </c>
    </row>
    <row r="23" spans="2:21" s="8" customFormat="1">
      <c r="B23" s="4" t="s">
        <v>201</v>
      </c>
      <c r="C23" s="4">
        <v>9139318</v>
      </c>
      <c r="D23" s="4" t="s">
        <v>201</v>
      </c>
      <c r="E23" s="4">
        <v>1200</v>
      </c>
      <c r="F23" s="4" t="s">
        <v>54</v>
      </c>
      <c r="G23" s="9">
        <v>12000</v>
      </c>
      <c r="H23" s="9">
        <v>12000</v>
      </c>
      <c r="I23" s="9">
        <v>12000</v>
      </c>
      <c r="J23" s="9">
        <v>12000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48000</v>
      </c>
      <c r="U23" s="2"/>
    </row>
    <row r="26" spans="2:21" s="2" customFormat="1" ht="25.5" customHeight="1">
      <c r="B26" s="13" t="s">
        <v>38</v>
      </c>
      <c r="C26" s="13"/>
      <c r="D26" s="13"/>
      <c r="E26" s="13"/>
      <c r="F26" s="13"/>
      <c r="G26" s="13"/>
      <c r="H26" s="13"/>
      <c r="I26" s="15">
        <v>42795</v>
      </c>
      <c r="J26" s="15">
        <v>42826</v>
      </c>
      <c r="K26" s="15">
        <v>42856</v>
      </c>
      <c r="L26" s="15">
        <v>42887</v>
      </c>
      <c r="M26" s="15">
        <v>42917</v>
      </c>
      <c r="N26" s="15">
        <v>42948</v>
      </c>
      <c r="O26" s="15">
        <v>42979</v>
      </c>
      <c r="P26" s="15">
        <v>43009</v>
      </c>
      <c r="Q26" s="15">
        <v>43040</v>
      </c>
      <c r="R26" s="21">
        <v>43070</v>
      </c>
      <c r="S26" s="17">
        <v>43101</v>
      </c>
      <c r="T26" s="15">
        <v>43132</v>
      </c>
    </row>
    <row r="27" spans="2:21" s="2" customFormat="1">
      <c r="B27" s="11" t="s">
        <v>202</v>
      </c>
      <c r="C27" s="11" t="s">
        <v>203</v>
      </c>
      <c r="D27" s="11" t="s">
        <v>171</v>
      </c>
      <c r="E27" s="11"/>
      <c r="F27" s="11"/>
      <c r="G27" s="11"/>
      <c r="H27" s="11"/>
      <c r="I27" s="1" t="s">
        <v>31</v>
      </c>
      <c r="J27" s="1" t="s">
        <v>31</v>
      </c>
      <c r="K27" s="1" t="s">
        <v>31</v>
      </c>
      <c r="L27" s="1" t="s">
        <v>31</v>
      </c>
      <c r="M27" s="1" t="s">
        <v>31</v>
      </c>
      <c r="N27" s="1" t="s">
        <v>31</v>
      </c>
      <c r="O27" s="1" t="s">
        <v>31</v>
      </c>
      <c r="P27" s="1" t="s">
        <v>31</v>
      </c>
      <c r="Q27" s="1" t="s">
        <v>31</v>
      </c>
      <c r="R27" s="7" t="s">
        <v>31</v>
      </c>
      <c r="S27" s="18" t="s">
        <v>31</v>
      </c>
      <c r="T27" s="1" t="s">
        <v>31</v>
      </c>
    </row>
    <row r="28" spans="2:21" s="2" customFormat="1">
      <c r="B28" s="4" t="s">
        <v>186</v>
      </c>
      <c r="C28" s="4" t="s">
        <v>187</v>
      </c>
      <c r="D28" s="4">
        <v>3351100</v>
      </c>
      <c r="E28" s="14" t="s">
        <v>204</v>
      </c>
      <c r="F28" s="14" t="s">
        <v>205</v>
      </c>
      <c r="G28" s="4">
        <v>0</v>
      </c>
      <c r="H28" s="4">
        <v>0</v>
      </c>
      <c r="I28" s="3">
        <v>21900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22">
        <v>0</v>
      </c>
      <c r="S28" s="19">
        <v>0</v>
      </c>
      <c r="T28" s="3">
        <v>0</v>
      </c>
    </row>
    <row r="29" spans="2:21" s="2" customFormat="1">
      <c r="B29" s="4" t="s">
        <v>174</v>
      </c>
      <c r="C29" s="4" t="s">
        <v>174</v>
      </c>
      <c r="D29" s="4">
        <v>9131120</v>
      </c>
      <c r="E29" s="14" t="s">
        <v>204</v>
      </c>
      <c r="F29" s="14" t="s">
        <v>205</v>
      </c>
      <c r="G29" s="4">
        <v>0</v>
      </c>
      <c r="H29" s="4">
        <v>0</v>
      </c>
      <c r="I29" s="3">
        <v>760</v>
      </c>
      <c r="J29" s="3">
        <v>760</v>
      </c>
      <c r="K29" s="3">
        <v>1520</v>
      </c>
      <c r="L29" s="3">
        <v>1520</v>
      </c>
      <c r="M29" s="3">
        <v>1520</v>
      </c>
      <c r="N29" s="3">
        <v>1520</v>
      </c>
      <c r="O29" s="3">
        <v>1520</v>
      </c>
      <c r="P29" s="3">
        <v>1520</v>
      </c>
      <c r="Q29" s="3">
        <v>1520</v>
      </c>
      <c r="R29" s="22">
        <v>1520</v>
      </c>
      <c r="S29" s="19">
        <v>1520</v>
      </c>
      <c r="T29" s="3">
        <v>1520</v>
      </c>
    </row>
    <row r="30" spans="2:21" s="2" customFormat="1">
      <c r="B30" s="4" t="s">
        <v>45</v>
      </c>
      <c r="C30" s="4" t="s">
        <v>45</v>
      </c>
      <c r="D30" s="4">
        <v>9131132</v>
      </c>
      <c r="E30" s="14" t="s">
        <v>204</v>
      </c>
      <c r="F30" s="14" t="s">
        <v>205</v>
      </c>
      <c r="G30" s="4">
        <v>0</v>
      </c>
      <c r="H30" s="4">
        <v>0</v>
      </c>
      <c r="I30" s="3">
        <v>4500</v>
      </c>
      <c r="J30" s="3">
        <v>4500</v>
      </c>
      <c r="K30" s="3">
        <v>4500</v>
      </c>
      <c r="L30" s="3">
        <v>4500</v>
      </c>
      <c r="M30" s="3">
        <v>4500</v>
      </c>
      <c r="N30" s="3">
        <v>3750</v>
      </c>
      <c r="O30" s="3">
        <v>2250</v>
      </c>
      <c r="P30" s="3">
        <v>2250</v>
      </c>
      <c r="Q30" s="3">
        <v>2250</v>
      </c>
      <c r="R30" s="22">
        <v>2250</v>
      </c>
      <c r="S30" s="19">
        <v>2250</v>
      </c>
      <c r="T30" s="3">
        <v>3000</v>
      </c>
    </row>
    <row r="31" spans="2:21" s="2" customFormat="1">
      <c r="B31" s="10" t="s">
        <v>177</v>
      </c>
      <c r="C31" s="10" t="s">
        <v>177</v>
      </c>
      <c r="D31" s="10">
        <v>9131300</v>
      </c>
      <c r="E31" s="14" t="s">
        <v>204</v>
      </c>
      <c r="F31" s="14" t="s">
        <v>205</v>
      </c>
      <c r="G31" s="4">
        <v>0</v>
      </c>
      <c r="H31" s="4">
        <v>0</v>
      </c>
      <c r="I31" s="3">
        <v>990</v>
      </c>
      <c r="J31" s="3">
        <v>990</v>
      </c>
      <c r="K31" s="3">
        <v>990</v>
      </c>
      <c r="L31" s="3">
        <v>990</v>
      </c>
      <c r="M31" s="3">
        <v>990</v>
      </c>
      <c r="N31" s="3">
        <v>990</v>
      </c>
      <c r="O31" s="3">
        <v>990</v>
      </c>
      <c r="P31" s="3">
        <v>990</v>
      </c>
      <c r="Q31" s="3">
        <v>990</v>
      </c>
      <c r="R31" s="22">
        <v>990</v>
      </c>
      <c r="S31" s="19">
        <v>990</v>
      </c>
      <c r="T31" s="3">
        <v>990</v>
      </c>
    </row>
    <row r="32" spans="2:21" s="2" customFormat="1">
      <c r="B32" s="10" t="s">
        <v>176</v>
      </c>
      <c r="C32" s="10" t="s">
        <v>176</v>
      </c>
      <c r="D32" s="10">
        <v>9131400</v>
      </c>
      <c r="E32" s="14" t="s">
        <v>204</v>
      </c>
      <c r="F32" s="14" t="s">
        <v>205</v>
      </c>
      <c r="G32" s="4">
        <v>0</v>
      </c>
      <c r="H32" s="4">
        <v>0</v>
      </c>
      <c r="I32" s="3">
        <f>7200+7952</f>
        <v>15152</v>
      </c>
      <c r="J32" s="3">
        <f>7200+7952</f>
        <v>15152</v>
      </c>
      <c r="K32" s="3">
        <f>7200+7952</f>
        <v>15152</v>
      </c>
      <c r="L32" s="3">
        <f>7200+7952</f>
        <v>15152</v>
      </c>
      <c r="M32" s="3">
        <v>7200</v>
      </c>
      <c r="N32" s="3">
        <v>7200</v>
      </c>
      <c r="O32" s="3">
        <v>7200</v>
      </c>
      <c r="P32" s="3">
        <v>7200</v>
      </c>
      <c r="Q32" s="3">
        <v>7200</v>
      </c>
      <c r="R32" s="22">
        <v>7200</v>
      </c>
      <c r="S32" s="19">
        <v>7200</v>
      </c>
      <c r="T32" s="3">
        <v>7200</v>
      </c>
    </row>
    <row r="33" spans="2:21" s="2" customFormat="1">
      <c r="B33" s="4" t="s">
        <v>189</v>
      </c>
      <c r="C33" s="4" t="s">
        <v>190</v>
      </c>
      <c r="D33" s="4">
        <v>9134304</v>
      </c>
      <c r="E33" s="14" t="s">
        <v>204</v>
      </c>
      <c r="F33" s="14" t="s">
        <v>205</v>
      </c>
      <c r="G33" s="4">
        <v>0</v>
      </c>
      <c r="H33" s="4">
        <v>0</v>
      </c>
      <c r="I33" s="3">
        <v>250</v>
      </c>
      <c r="J33" s="3">
        <v>250</v>
      </c>
      <c r="K33" s="3">
        <v>250</v>
      </c>
      <c r="L33" s="3">
        <v>250</v>
      </c>
      <c r="M33" s="3">
        <v>250</v>
      </c>
      <c r="N33" s="3">
        <v>250</v>
      </c>
      <c r="O33" s="3">
        <v>250</v>
      </c>
      <c r="P33" s="3">
        <v>250</v>
      </c>
      <c r="Q33" s="3">
        <v>250</v>
      </c>
      <c r="R33" s="22">
        <v>250</v>
      </c>
      <c r="S33" s="19">
        <v>250</v>
      </c>
      <c r="T33" s="3">
        <v>250</v>
      </c>
    </row>
    <row r="34" spans="2:21" s="2" customFormat="1">
      <c r="B34" s="4" t="s">
        <v>183</v>
      </c>
      <c r="C34" s="4" t="s">
        <v>183</v>
      </c>
      <c r="D34" s="4">
        <v>9135200</v>
      </c>
      <c r="E34" s="14" t="s">
        <v>204</v>
      </c>
      <c r="F34" s="14" t="s">
        <v>205</v>
      </c>
      <c r="G34" s="4">
        <v>0</v>
      </c>
      <c r="H34" s="4">
        <v>0</v>
      </c>
      <c r="I34" s="3">
        <v>1600</v>
      </c>
      <c r="J34" s="3">
        <v>1600</v>
      </c>
      <c r="K34" s="3">
        <v>1600</v>
      </c>
      <c r="L34" s="3">
        <v>1600</v>
      </c>
      <c r="M34" s="3">
        <v>1600</v>
      </c>
      <c r="N34" s="3">
        <v>1600</v>
      </c>
      <c r="O34" s="3">
        <v>1600</v>
      </c>
      <c r="P34" s="3">
        <v>1600</v>
      </c>
      <c r="Q34" s="3">
        <v>1600</v>
      </c>
      <c r="R34" s="22">
        <v>1600</v>
      </c>
      <c r="S34" s="19">
        <v>1600</v>
      </c>
      <c r="T34" s="3">
        <v>1600</v>
      </c>
    </row>
    <row r="35" spans="2:21" s="2" customFormat="1">
      <c r="B35" s="4" t="s">
        <v>172</v>
      </c>
      <c r="C35" s="4" t="s">
        <v>172</v>
      </c>
      <c r="D35" s="4">
        <v>9135400</v>
      </c>
      <c r="E35" s="14" t="s">
        <v>204</v>
      </c>
      <c r="F35" s="14" t="s">
        <v>205</v>
      </c>
      <c r="G35" s="4">
        <v>0</v>
      </c>
      <c r="H35" s="4">
        <v>0</v>
      </c>
      <c r="I35" s="3">
        <v>13200</v>
      </c>
      <c r="J35" s="3">
        <v>13200</v>
      </c>
      <c r="K35" s="3">
        <v>13200</v>
      </c>
      <c r="L35" s="3">
        <v>13200</v>
      </c>
      <c r="M35" s="3">
        <v>13200</v>
      </c>
      <c r="N35" s="3">
        <v>11000</v>
      </c>
      <c r="O35" s="3">
        <v>6600</v>
      </c>
      <c r="P35" s="3">
        <v>6600</v>
      </c>
      <c r="Q35" s="3">
        <v>6600</v>
      </c>
      <c r="R35" s="22">
        <v>6600</v>
      </c>
      <c r="S35" s="19">
        <v>6600</v>
      </c>
      <c r="T35" s="3">
        <v>8800</v>
      </c>
    </row>
    <row r="36" spans="2:21" s="2" customFormat="1">
      <c r="B36" s="4" t="s">
        <v>178</v>
      </c>
      <c r="C36" s="4" t="s">
        <v>178</v>
      </c>
      <c r="D36" s="4">
        <v>9136401</v>
      </c>
      <c r="E36" s="14" t="s">
        <v>204</v>
      </c>
      <c r="F36" s="14" t="s">
        <v>205</v>
      </c>
      <c r="G36" s="4">
        <v>0</v>
      </c>
      <c r="H36" s="4">
        <v>0</v>
      </c>
      <c r="I36" s="3">
        <v>300</v>
      </c>
      <c r="J36" s="3">
        <v>300</v>
      </c>
      <c r="K36" s="3">
        <v>300</v>
      </c>
      <c r="L36" s="3">
        <v>300</v>
      </c>
      <c r="M36" s="3">
        <v>300</v>
      </c>
      <c r="N36" s="3">
        <v>300</v>
      </c>
      <c r="O36" s="3">
        <v>300</v>
      </c>
      <c r="P36" s="3">
        <v>300</v>
      </c>
      <c r="Q36" s="3">
        <v>300</v>
      </c>
      <c r="R36" s="22">
        <v>300</v>
      </c>
      <c r="S36" s="19">
        <v>300</v>
      </c>
      <c r="T36" s="3">
        <v>300</v>
      </c>
    </row>
    <row r="37" spans="2:21" s="2" customFormat="1">
      <c r="B37" s="4" t="s">
        <v>199</v>
      </c>
      <c r="C37" s="4" t="s">
        <v>200</v>
      </c>
      <c r="D37" s="4">
        <v>9136402</v>
      </c>
      <c r="E37" s="14" t="s">
        <v>204</v>
      </c>
      <c r="F37" s="14" t="s">
        <v>205</v>
      </c>
      <c r="G37" s="4">
        <v>0</v>
      </c>
      <c r="H37" s="4">
        <v>0</v>
      </c>
      <c r="I37" s="3">
        <v>1500</v>
      </c>
      <c r="J37" s="3">
        <v>1500</v>
      </c>
      <c r="K37" s="3">
        <v>1500</v>
      </c>
      <c r="L37" s="3">
        <v>3000</v>
      </c>
      <c r="M37" s="3">
        <v>1500</v>
      </c>
      <c r="N37" s="3">
        <v>0</v>
      </c>
      <c r="O37" s="3">
        <v>0</v>
      </c>
      <c r="P37" s="3">
        <v>0</v>
      </c>
      <c r="Q37" s="3">
        <v>0</v>
      </c>
      <c r="R37" s="22">
        <v>0</v>
      </c>
      <c r="S37" s="19">
        <v>0</v>
      </c>
      <c r="T37" s="3">
        <v>0</v>
      </c>
    </row>
    <row r="38" spans="2:21" s="2" customFormat="1">
      <c r="B38" s="4" t="s">
        <v>184</v>
      </c>
      <c r="C38" s="4" t="s">
        <v>185</v>
      </c>
      <c r="D38" s="4">
        <v>9139314</v>
      </c>
      <c r="E38" s="14" t="s">
        <v>204</v>
      </c>
      <c r="F38" s="14" t="s">
        <v>205</v>
      </c>
      <c r="G38" s="4">
        <v>0</v>
      </c>
      <c r="H38" s="4">
        <v>0</v>
      </c>
      <c r="I38" s="3">
        <v>270</v>
      </c>
      <c r="J38" s="3">
        <v>270</v>
      </c>
      <c r="K38" s="3">
        <v>270</v>
      </c>
      <c r="L38" s="3">
        <v>270</v>
      </c>
      <c r="M38" s="3">
        <v>270</v>
      </c>
      <c r="N38" s="3">
        <v>270</v>
      </c>
      <c r="O38" s="3">
        <v>270</v>
      </c>
      <c r="P38" s="3">
        <v>270</v>
      </c>
      <c r="Q38" s="3">
        <v>270</v>
      </c>
      <c r="R38" s="22">
        <v>270</v>
      </c>
      <c r="S38" s="19">
        <v>270</v>
      </c>
      <c r="T38" s="3">
        <v>270</v>
      </c>
    </row>
    <row r="39" spans="2:21" s="2" customFormat="1">
      <c r="B39" s="10" t="s">
        <v>181</v>
      </c>
      <c r="C39" s="10" t="s">
        <v>182</v>
      </c>
      <c r="D39" s="10">
        <v>9139315</v>
      </c>
      <c r="E39" s="14" t="s">
        <v>204</v>
      </c>
      <c r="F39" s="14" t="s">
        <v>205</v>
      </c>
      <c r="G39" s="4">
        <v>0</v>
      </c>
      <c r="H39" s="4">
        <v>0</v>
      </c>
      <c r="I39" s="3">
        <v>1500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22">
        <v>0</v>
      </c>
      <c r="S39" s="19">
        <v>0</v>
      </c>
      <c r="T39" s="3">
        <v>0</v>
      </c>
    </row>
    <row r="40" spans="2:21" s="2" customFormat="1">
      <c r="B40" s="4" t="s">
        <v>44</v>
      </c>
      <c r="C40" s="4" t="s">
        <v>44</v>
      </c>
      <c r="D40" s="4">
        <v>9139316</v>
      </c>
      <c r="E40" s="14" t="s">
        <v>204</v>
      </c>
      <c r="F40" s="14" t="s">
        <v>205</v>
      </c>
      <c r="G40" s="4">
        <v>0</v>
      </c>
      <c r="H40" s="4">
        <v>0</v>
      </c>
      <c r="I40" s="3">
        <v>6000</v>
      </c>
      <c r="J40" s="3">
        <v>9000</v>
      </c>
      <c r="K40" s="3">
        <v>6000</v>
      </c>
      <c r="L40" s="3">
        <v>6000</v>
      </c>
      <c r="M40" s="3">
        <v>6000</v>
      </c>
      <c r="N40" s="3">
        <v>6000</v>
      </c>
      <c r="O40" s="3">
        <v>3000</v>
      </c>
      <c r="P40" s="3">
        <v>3000</v>
      </c>
      <c r="Q40" s="3">
        <v>3000</v>
      </c>
      <c r="R40" s="22">
        <v>3000</v>
      </c>
      <c r="S40" s="19">
        <v>3000</v>
      </c>
      <c r="T40" s="3">
        <v>3000</v>
      </c>
    </row>
    <row r="41" spans="2:21" s="2" customFormat="1">
      <c r="B41" s="4"/>
      <c r="C41" s="4" t="s">
        <v>195</v>
      </c>
      <c r="D41" s="4">
        <v>9139317</v>
      </c>
      <c r="E41" s="14" t="s">
        <v>204</v>
      </c>
      <c r="F41" s="14" t="s">
        <v>205</v>
      </c>
      <c r="G41" s="4">
        <v>0</v>
      </c>
      <c r="H41" s="4">
        <v>0</v>
      </c>
      <c r="I41" s="3">
        <v>3500</v>
      </c>
      <c r="J41" s="3">
        <v>3600</v>
      </c>
      <c r="K41" s="3">
        <v>3600</v>
      </c>
      <c r="L41" s="3">
        <v>3600</v>
      </c>
      <c r="M41" s="3"/>
      <c r="N41" s="3"/>
      <c r="O41" s="3"/>
      <c r="P41" s="3"/>
      <c r="Q41" s="3"/>
      <c r="R41" s="22"/>
      <c r="S41" s="19"/>
      <c r="T41" s="3"/>
    </row>
    <row r="42" spans="2:21" s="2" customFormat="1">
      <c r="B42" s="4" t="s">
        <v>201</v>
      </c>
      <c r="C42" s="4" t="s">
        <v>201</v>
      </c>
      <c r="D42" s="4">
        <v>9139318</v>
      </c>
      <c r="E42" s="14" t="s">
        <v>204</v>
      </c>
      <c r="F42" s="14" t="s">
        <v>205</v>
      </c>
      <c r="G42" s="4">
        <v>0</v>
      </c>
      <c r="H42" s="4">
        <v>0</v>
      </c>
      <c r="I42" s="9">
        <v>12000</v>
      </c>
      <c r="J42" s="9">
        <v>12000</v>
      </c>
      <c r="K42" s="9">
        <v>12000</v>
      </c>
      <c r="L42" s="9">
        <v>12000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23">
        <v>0</v>
      </c>
      <c r="S42" s="20">
        <v>0</v>
      </c>
      <c r="T42" s="9">
        <v>0</v>
      </c>
    </row>
    <row r="43" spans="2:21" s="2" customFormat="1">
      <c r="B43" s="4" t="s">
        <v>197</v>
      </c>
      <c r="C43" s="4" t="s">
        <v>198</v>
      </c>
      <c r="D43" s="4">
        <v>9139323</v>
      </c>
      <c r="E43" s="14" t="s">
        <v>204</v>
      </c>
      <c r="F43" s="14" t="s">
        <v>205</v>
      </c>
      <c r="G43" s="4">
        <v>0</v>
      </c>
      <c r="H43" s="4">
        <v>0</v>
      </c>
      <c r="I43" s="3">
        <v>10500</v>
      </c>
      <c r="J43" s="3">
        <v>10800</v>
      </c>
      <c r="K43" s="3">
        <v>10800</v>
      </c>
      <c r="L43" s="3">
        <v>10800</v>
      </c>
      <c r="M43" s="3">
        <v>1000</v>
      </c>
      <c r="N43" s="3">
        <v>1000</v>
      </c>
      <c r="O43" s="3">
        <v>1000</v>
      </c>
      <c r="P43" s="3">
        <v>1000</v>
      </c>
      <c r="Q43" s="3">
        <v>1000</v>
      </c>
      <c r="R43" s="22">
        <v>1000</v>
      </c>
      <c r="S43" s="19">
        <v>1000</v>
      </c>
      <c r="T43" s="3">
        <v>1000</v>
      </c>
    </row>
    <row r="44" spans="2:21" s="2" customFormat="1">
      <c r="B44" s="4" t="s">
        <v>179</v>
      </c>
      <c r="C44" s="4" t="s">
        <v>180</v>
      </c>
      <c r="D44" s="4">
        <v>9156002</v>
      </c>
      <c r="E44" s="14" t="s">
        <v>204</v>
      </c>
      <c r="F44" s="14" t="s">
        <v>205</v>
      </c>
      <c r="G44" s="4">
        <v>0</v>
      </c>
      <c r="H44" s="4">
        <v>0</v>
      </c>
      <c r="I44" s="3">
        <v>1800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22">
        <v>0</v>
      </c>
      <c r="S44" s="19">
        <v>0</v>
      </c>
      <c r="T44" s="3">
        <v>0</v>
      </c>
    </row>
    <row r="45" spans="2:21" s="2" customFormat="1">
      <c r="B45" s="4"/>
      <c r="C45" s="4" t="s">
        <v>196</v>
      </c>
      <c r="D45" s="4">
        <v>9156004</v>
      </c>
      <c r="E45" s="14" t="s">
        <v>204</v>
      </c>
      <c r="F45" s="14" t="s">
        <v>205</v>
      </c>
      <c r="G45" s="4">
        <v>0</v>
      </c>
      <c r="H45" s="4">
        <v>0</v>
      </c>
      <c r="I45" s="3">
        <v>3500</v>
      </c>
      <c r="J45" s="3">
        <v>3600</v>
      </c>
      <c r="K45" s="3">
        <v>3600</v>
      </c>
      <c r="L45" s="3">
        <v>3600</v>
      </c>
      <c r="M45" s="3"/>
      <c r="N45" s="3"/>
      <c r="O45" s="3"/>
      <c r="P45" s="3"/>
      <c r="Q45" s="3"/>
      <c r="R45" s="22"/>
      <c r="S45" s="19"/>
      <c r="T45" s="3"/>
    </row>
    <row r="46" spans="2:21" s="8" customFormat="1">
      <c r="B46" s="4" t="s">
        <v>192</v>
      </c>
      <c r="C46" s="4" t="s">
        <v>193</v>
      </c>
      <c r="D46" s="4">
        <v>9159400</v>
      </c>
      <c r="E46" s="14" t="s">
        <v>204</v>
      </c>
      <c r="F46" s="14" t="s">
        <v>205</v>
      </c>
      <c r="G46" s="4">
        <v>0</v>
      </c>
      <c r="H46" s="4">
        <v>0</v>
      </c>
      <c r="I46" s="3">
        <v>3500</v>
      </c>
      <c r="J46" s="3">
        <v>3600</v>
      </c>
      <c r="K46" s="3">
        <v>3600</v>
      </c>
      <c r="L46" s="3">
        <v>3600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22">
        <v>0</v>
      </c>
      <c r="S46" s="19">
        <v>0</v>
      </c>
      <c r="T46" s="3">
        <v>0</v>
      </c>
      <c r="U46" s="2"/>
    </row>
    <row r="47" spans="2:21">
      <c r="P47" s="24"/>
    </row>
    <row r="48" spans="2:21">
      <c r="Q48" s="16"/>
    </row>
  </sheetData>
  <sortState xmlns:xlrd2="http://schemas.microsoft.com/office/spreadsheetml/2017/richdata2" ref="B28:Q47">
    <sortCondition ref="D28:D4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Hoja2</vt:lpstr>
      <vt:lpstr>Hoja1</vt:lpstr>
      <vt:lpstr>Detalle</vt:lpstr>
      <vt:lpstr>Plantilla OHLA</vt:lpstr>
      <vt:lpstr>PlantillaFinal</vt:lpstr>
      <vt:lpstr>txt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Lesly Reyes</dc:creator>
  <cp:keywords/>
  <dc:description/>
  <cp:lastModifiedBy>Patricia Cordero</cp:lastModifiedBy>
  <cp:revision/>
  <cp:lastPrinted>2022-06-01T16:38:47Z</cp:lastPrinted>
  <dcterms:created xsi:type="dcterms:W3CDTF">2017-02-16T20:44:35Z</dcterms:created>
  <dcterms:modified xsi:type="dcterms:W3CDTF">2022-06-20T16:23:50Z</dcterms:modified>
  <cp:category/>
  <cp:contentStatus/>
</cp:coreProperties>
</file>