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atricia.cordero\Desktop\BudgetOHLA\"/>
    </mc:Choice>
  </mc:AlternateContent>
  <xr:revisionPtr revIDLastSave="0" documentId="8_{309E886C-EAC8-4305-A420-B7549C8169DE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resumen x item" sheetId="7" state="hidden" r:id="rId1"/>
    <sheet name="Plantilla OHLA" sheetId="6" r:id="rId2"/>
    <sheet name="txt" sheetId="4" state="hidden" r:id="rId3"/>
  </sheets>
  <calcPr calcId="191029"/>
  <pivotCaches>
    <pivotCache cacheId="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1" i="6" l="1"/>
  <c r="F12" i="6" l="1"/>
  <c r="F24" i="6" l="1"/>
  <c r="F23" i="6"/>
  <c r="F25" i="6"/>
  <c r="F22" i="6"/>
  <c r="F21" i="6"/>
  <c r="F20" i="6"/>
  <c r="F18" i="6"/>
  <c r="F17" i="6"/>
  <c r="F16" i="6"/>
  <c r="F26" i="6"/>
  <c r="F13" i="6" l="1"/>
  <c r="D32" i="6"/>
  <c r="F5" i="6" l="1"/>
  <c r="F10" i="6"/>
  <c r="F8" i="6" l="1"/>
  <c r="F7" i="6"/>
  <c r="F9" i="6"/>
  <c r="F6" i="6"/>
  <c r="L32" i="4" l="1"/>
  <c r="K32" i="4"/>
  <c r="J32" i="4"/>
  <c r="I32" i="4"/>
  <c r="F4" i="6" l="1"/>
  <c r="F2" i="6" s="1"/>
  <c r="D31" i="6" s="1"/>
  <c r="D33" i="6" l="1"/>
  <c r="D34" i="6" l="1"/>
  <c r="D35" i="6" l="1"/>
  <c r="D36" i="6" s="1"/>
</calcChain>
</file>

<file path=xl/sharedStrings.xml><?xml version="1.0" encoding="utf-8"?>
<sst xmlns="http://schemas.openxmlformats.org/spreadsheetml/2006/main" count="254" uniqueCount="88">
  <si>
    <t>Costo</t>
  </si>
  <si>
    <t>(S/.)</t>
  </si>
  <si>
    <t>Gastos Operativos</t>
  </si>
  <si>
    <t>Rate</t>
  </si>
  <si>
    <t>Unidad</t>
  </si>
  <si>
    <t>por persona</t>
  </si>
  <si>
    <t>Alquiler de Vehìculo</t>
  </si>
  <si>
    <t>por dìa</t>
  </si>
  <si>
    <t>Conductor</t>
  </si>
  <si>
    <t>por mes por 02 personas</t>
  </si>
  <si>
    <t>Combustible</t>
  </si>
  <si>
    <t>Alimentacion</t>
  </si>
  <si>
    <t>Comunicaciones</t>
  </si>
  <si>
    <t>EPPs - Indumentaria para campo con protección UV</t>
  </si>
  <si>
    <t>Examenes Medicos - Pre ocupacional para equipo de planta</t>
  </si>
  <si>
    <t>* Alquiler de Oficinas</t>
  </si>
  <si>
    <t>por mes</t>
  </si>
  <si>
    <t>* Servicios</t>
  </si>
  <si>
    <t>* Implementacion de Oficina y Equipos</t>
  </si>
  <si>
    <t>total</t>
  </si>
  <si>
    <t>* Mantenimiento</t>
  </si>
  <si>
    <t>* Refrigerio</t>
  </si>
  <si>
    <t>* Materiales</t>
  </si>
  <si>
    <t>por taller</t>
  </si>
  <si>
    <t>* Registro visual</t>
  </si>
  <si>
    <t>* Comunicados por radios (nivel provincial)</t>
  </si>
  <si>
    <t>por persona dia</t>
  </si>
  <si>
    <t>Alojamiento</t>
  </si>
  <si>
    <t>Pasaje Aereo</t>
  </si>
  <si>
    <t>activos y compra de activos menores</t>
  </si>
  <si>
    <t>servicio de mantenimiento</t>
  </si>
  <si>
    <t>otras comunicaciones</t>
  </si>
  <si>
    <t>copias</t>
  </si>
  <si>
    <t xml:space="preserve">impresiones </t>
  </si>
  <si>
    <t xml:space="preserve">material de oficina </t>
  </si>
  <si>
    <t xml:space="preserve">otros servicios </t>
  </si>
  <si>
    <t>EPP</t>
  </si>
  <si>
    <t>Asistente de campo</t>
  </si>
  <si>
    <t>servicio de limpieza</t>
  </si>
  <si>
    <t>examenes medicos</t>
  </si>
  <si>
    <t xml:space="preserve">cuenta </t>
  </si>
  <si>
    <t>nombre</t>
  </si>
  <si>
    <t>n</t>
  </si>
  <si>
    <t>0001</t>
  </si>
  <si>
    <t>CME-0100</t>
  </si>
  <si>
    <t>Personal</t>
  </si>
  <si>
    <t>Comunicador</t>
  </si>
  <si>
    <t>Item</t>
  </si>
  <si>
    <t>Descripción</t>
  </si>
  <si>
    <t>Und</t>
  </si>
  <si>
    <t>Cant</t>
  </si>
  <si>
    <t>PU</t>
  </si>
  <si>
    <t>Total</t>
  </si>
  <si>
    <t>Casma</t>
  </si>
  <si>
    <t>Coordinador In-House</t>
  </si>
  <si>
    <t>Coordinador RRCC</t>
  </si>
  <si>
    <t>RRCC I</t>
  </si>
  <si>
    <t>RRCC II</t>
  </si>
  <si>
    <t>RRCC III</t>
  </si>
  <si>
    <t>Mes</t>
  </si>
  <si>
    <t>Ecran</t>
  </si>
  <si>
    <t>Gerente</t>
  </si>
  <si>
    <t>Gastos operativos</t>
  </si>
  <si>
    <t>Movilización y Desmovilización</t>
  </si>
  <si>
    <t>Viáticos y alojamiento de personal</t>
  </si>
  <si>
    <t>Alquiler de oficina (todo costo)</t>
  </si>
  <si>
    <t>Movilidad, combustible, repuestos, no incluye chofer (personal será chofer)</t>
  </si>
  <si>
    <t>Gastos reuniones y talleres</t>
  </si>
  <si>
    <t>Insumos varios, impresiones, informes</t>
  </si>
  <si>
    <t>Gastos implementación medidas anti Covid</t>
  </si>
  <si>
    <t>Equipos de cómputo</t>
  </si>
  <si>
    <t>Proyector multimedia</t>
  </si>
  <si>
    <t>Parlante</t>
  </si>
  <si>
    <t>Micrófono</t>
  </si>
  <si>
    <t>Seguros SCTR</t>
  </si>
  <si>
    <t>Costo directo</t>
  </si>
  <si>
    <t>GASTOS GENERALES SUBCONTRATISTA</t>
  </si>
  <si>
    <t>UTILIDADES SUBCONTRATISTA</t>
  </si>
  <si>
    <t>SUBTOTAL COSTOS</t>
  </si>
  <si>
    <t>IGV</t>
  </si>
  <si>
    <t>PRESUPUESTO TOTAL DEL PROYECTO</t>
  </si>
  <si>
    <t>Glb</t>
  </si>
  <si>
    <t>CÓDIGO</t>
  </si>
  <si>
    <t>DETALLE</t>
  </si>
  <si>
    <t>(en blanco)</t>
  </si>
  <si>
    <t>Total general</t>
  </si>
  <si>
    <t>Suma de (S/.) CT</t>
  </si>
  <si>
    <t>Practicante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</si>
</sst>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 * #,##0.00_ ;_ * \-#,##0.00_ ;_ * &quot;-&quot;??_ ;_ @_ "/>
    <numFmt numFmtId="168" formatCode="_ * #,##0_ ;_ * \-#,##0_ ;_ * &quot;-&quot;??_ ;_ @_ "/>
    <numFmt numFmtId="169" formatCode="_-[$S/-280A]\ * #,##0_-;\-[$S/-280A]\ * #,##0_-;_-[$S/-280A]\ 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5" fontId="6" fillId="0" borderId="0" applyFont="0" applyFill="0" applyBorder="0" applyAlignment="0" applyProtection="0"/>
  </cellStyleXfs>
  <cellXfs count="50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1" fillId="0" borderId="1" xfId="1" applyFont="1" applyFill="1" applyBorder="1" applyAlignment="1"/>
    <xf numFmtId="0" fontId="1" fillId="0" borderId="1" xfId="1" applyFont="1" applyFill="1" applyBorder="1" applyAlignment="1">
      <alignment horizontal="right"/>
    </xf>
    <xf numFmtId="0" fontId="1" fillId="0" borderId="1" xfId="1" applyFont="1" applyFill="1" applyBorder="1" applyAlignment="1">
      <alignment horizontal="left"/>
    </xf>
    <xf numFmtId="0" fontId="1" fillId="0" borderId="1" xfId="1" applyFont="1" applyFill="1" applyBorder="1"/>
    <xf numFmtId="0" fontId="2" fillId="2" borderId="2" xfId="1" applyFont="1" applyFill="1" applyBorder="1" applyAlignment="1">
      <alignment horizontal="center"/>
    </xf>
    <xf numFmtId="0" fontId="7" fillId="3" borderId="0" xfId="0" applyFont="1" applyFill="1"/>
    <xf numFmtId="0" fontId="5" fillId="3" borderId="1" xfId="0" applyFont="1" applyFill="1" applyBorder="1"/>
    <xf numFmtId="0" fontId="1" fillId="5" borderId="1" xfId="1" applyFont="1" applyFill="1" applyBorder="1" applyAlignment="1"/>
    <xf numFmtId="0" fontId="2" fillId="2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/>
    <xf numFmtId="17" fontId="4" fillId="4" borderId="1" xfId="1" applyNumberFormat="1" applyFont="1" applyFill="1" applyBorder="1" applyAlignment="1">
      <alignment horizontal="center" vertical="center" wrapText="1"/>
    </xf>
    <xf numFmtId="0" fontId="0" fillId="0" borderId="4" xfId="0" applyBorder="1"/>
    <xf numFmtId="17" fontId="4" fillId="4" borderId="3" xfId="1" applyNumberFormat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0" fillId="3" borderId="3" xfId="0" applyFill="1" applyBorder="1"/>
    <xf numFmtId="0" fontId="5" fillId="3" borderId="3" xfId="0" applyFont="1" applyFill="1" applyBorder="1"/>
    <xf numFmtId="0" fontId="0" fillId="0" borderId="0" xfId="0" applyBorder="1"/>
    <xf numFmtId="17" fontId="4" fillId="4" borderId="2" xfId="1" applyNumberFormat="1" applyFont="1" applyFill="1" applyBorder="1" applyAlignment="1">
      <alignment horizontal="center" vertical="center" wrapText="1"/>
    </xf>
    <xf numFmtId="0" fontId="0" fillId="3" borderId="2" xfId="0" applyFill="1" applyBorder="1"/>
    <xf numFmtId="0" fontId="5" fillId="3" borderId="2" xfId="0" applyFont="1" applyFill="1" applyBorder="1"/>
    <xf numFmtId="0" fontId="0" fillId="0" borderId="5" xfId="0" applyBorder="1"/>
    <xf numFmtId="0" fontId="1" fillId="0" borderId="1" xfId="1" applyNumberFormat="1" applyFont="1" applyFill="1" applyBorder="1" applyAlignment="1"/>
    <xf numFmtId="0" fontId="0" fillId="0" borderId="0" xfId="0" applyNumberFormat="1"/>
    <xf numFmtId="0" fontId="0" fillId="0" borderId="1" xfId="0" applyBorder="1"/>
    <xf numFmtId="0" fontId="8" fillId="7" borderId="1" xfId="0" applyFont="1" applyFill="1" applyBorder="1" applyAlignment="1">
      <alignment horizontal="center" vertical="center"/>
    </xf>
    <xf numFmtId="2" fontId="0" fillId="0" borderId="1" xfId="0" applyNumberFormat="1" applyBorder="1"/>
    <xf numFmtId="2" fontId="0" fillId="8" borderId="1" xfId="0" applyNumberFormat="1" applyFill="1" applyBorder="1"/>
    <xf numFmtId="0" fontId="0" fillId="8" borderId="1" xfId="0" applyFill="1" applyBorder="1"/>
    <xf numFmtId="0" fontId="0" fillId="0" borderId="1" xfId="0" applyBorder="1" applyAlignment="1">
      <alignment wrapText="1"/>
    </xf>
    <xf numFmtId="0" fontId="9" fillId="9" borderId="1" xfId="0" applyFont="1" applyFill="1" applyBorder="1"/>
    <xf numFmtId="0" fontId="8" fillId="9" borderId="1" xfId="0" applyFont="1" applyFill="1" applyBorder="1"/>
    <xf numFmtId="3" fontId="0" fillId="0" borderId="1" xfId="0" applyNumberFormat="1" applyBorder="1"/>
    <xf numFmtId="168" fontId="0" fillId="0" borderId="1" xfId="2" applyNumberFormat="1" applyFont="1" applyBorder="1"/>
    <xf numFmtId="0" fontId="0" fillId="0" borderId="0" xfId="0" pivotButton="1"/>
    <xf numFmtId="2" fontId="0" fillId="0" borderId="0" xfId="0" applyNumberFormat="1"/>
    <xf numFmtId="0" fontId="0" fillId="0" borderId="0" xfId="0" applyBorder="1" applyAlignment="1">
      <alignment wrapText="1"/>
    </xf>
    <xf numFmtId="169" fontId="0" fillId="0" borderId="1" xfId="0" applyNumberFormat="1" applyBorder="1"/>
    <xf numFmtId="169" fontId="8" fillId="9" borderId="1" xfId="0" applyNumberFormat="1" applyFont="1" applyFill="1" applyBorder="1"/>
    <xf numFmtId="169" fontId="10" fillId="8" borderId="1" xfId="0" applyNumberFormat="1" applyFont="1" applyFill="1" applyBorder="1"/>
    <xf numFmtId="0" fontId="10" fillId="6" borderId="1" xfId="0" applyFont="1" applyFill="1" applyBorder="1"/>
    <xf numFmtId="169" fontId="10" fillId="6" borderId="1" xfId="0" applyNumberFormat="1" applyFont="1" applyFill="1" applyBorder="1"/>
    <xf numFmtId="9" fontId="0" fillId="0" borderId="1" xfId="0" applyNumberFormat="1" applyBorder="1"/>
    <xf numFmtId="169" fontId="0" fillId="0" borderId="0" xfId="0" applyNumberFormat="1"/>
    <xf numFmtId="169" fontId="9" fillId="9" borderId="1" xfId="0" applyNumberFormat="1" applyFont="1" applyFill="1" applyBorder="1"/>
  </cellXfs>
  <cellStyles count="3">
    <cellStyle name="Millares" xfId="2" builtinId="3"/>
    <cellStyle name="Normal" xfId="0" builtinId="0"/>
    <cellStyle name="Normal 2" xfId="1" xr:uid="{00000000-0005-0000-0000-000002000000}"/>
  </cellStyles>
  <dxfs count="1">
    <dxf>
      <numFmt numFmtId="2" formatCode="0.00"/>
    </dxf>
  </dxfs>
  <tableStyles count="0" defaultTableStyle="TableStyleMedium2" defaultPivotStyle="PivotStyleLight16"/>
  <colors>
    <mruColors>
      <color rgb="FFF093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tricia Cordero" refreshedDate="44698.856615277778" createdVersion="7" refreshedVersion="7" minRefreshableVersion="3" recordCount="83" xr:uid="{DF55FAE4-B0D0-4CB2-AAA0-E2B5FC4395FA}">
  <cacheSource type="worksheet">
    <worksheetSource ref="AG21:AJ104" sheet="Propuesta"/>
  </cacheSource>
  <cacheFields count="4">
    <cacheField name="(S/.) CT" numFmtId="0">
      <sharedItems containsString="0" containsBlank="1" containsNumber="1" containsInteger="1" minValue="0" maxValue="84500"/>
    </cacheField>
    <cacheField name="(S/.) CM" numFmtId="168">
      <sharedItems containsString="0" containsBlank="1" containsNumber="1" minValue="0" maxValue="6500"/>
    </cacheField>
    <cacheField name="CÓDIGO" numFmtId="0">
      <sharedItems containsString="0" containsBlank="1" containsNumber="1" minValue="2.02" maxValue="2.12" count="11">
        <n v="2.04"/>
        <m/>
        <n v="2.02"/>
        <n v="2.0299999999999998"/>
        <n v="2.08"/>
        <n v="2.12"/>
        <n v="2.09"/>
        <n v="2.1"/>
        <n v="2.11"/>
        <n v="2.06"/>
        <n v="2.0699999999999998"/>
      </sharedItems>
    </cacheField>
    <cacheField name="DETALLE" numFmtId="0">
      <sharedItems containsBlank="1" count="11">
        <s v="Movilidad, combustible, repuestos, no incluye chofer (personal será chofer)"/>
        <m/>
        <s v="Viáticos y alojamiento de personal"/>
        <s v="Alquiler de oficina (todo costo)"/>
        <s v="Equipos de cómputo"/>
        <s v="Ecran"/>
        <s v="Proyector multimedia"/>
        <s v="Parlante"/>
        <s v="Micrófono"/>
        <s v="Insumos varios, impresiones, informes"/>
        <s v="Gastos implementación medidas anti Covid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">
  <r>
    <n v="84500"/>
    <n v="6500"/>
    <x v="0"/>
    <x v="0"/>
  </r>
  <r>
    <n v="0"/>
    <m/>
    <x v="1"/>
    <x v="1"/>
  </r>
  <r>
    <n v="26000"/>
    <n v="2000"/>
    <x v="0"/>
    <x v="0"/>
  </r>
  <r>
    <n v="4800"/>
    <n v="369.23076923076923"/>
    <x v="1"/>
    <x v="1"/>
  </r>
  <r>
    <n v="165"/>
    <n v="12.692307692307692"/>
    <x v="1"/>
    <x v="1"/>
  </r>
  <r>
    <n v="1400"/>
    <n v="107.69230769230769"/>
    <x v="2"/>
    <x v="2"/>
  </r>
  <r>
    <n v="45500"/>
    <n v="3500"/>
    <x v="2"/>
    <x v="2"/>
  </r>
  <r>
    <n v="32500"/>
    <n v="2500"/>
    <x v="2"/>
    <x v="2"/>
  </r>
  <r>
    <n v="150"/>
    <n v="11.538461538461538"/>
    <x v="1"/>
    <x v="1"/>
  </r>
  <r>
    <n v="1250"/>
    <n v="96.15384615384616"/>
    <x v="1"/>
    <x v="1"/>
  </r>
  <r>
    <n v="250"/>
    <n v="19.23076923076923"/>
    <x v="1"/>
    <x v="1"/>
  </r>
  <r>
    <n v="1500"/>
    <n v="115.38461538461539"/>
    <x v="2"/>
    <x v="2"/>
  </r>
  <r>
    <n v="9750"/>
    <n v="750"/>
    <x v="2"/>
    <x v="2"/>
  </r>
  <r>
    <m/>
    <n v="0"/>
    <x v="1"/>
    <x v="1"/>
  </r>
  <r>
    <n v="26000"/>
    <n v="2000"/>
    <x v="3"/>
    <x v="3"/>
  </r>
  <r>
    <n v="1950"/>
    <n v="150"/>
    <x v="3"/>
    <x v="3"/>
  </r>
  <r>
    <n v="10400"/>
    <n v="800"/>
    <x v="3"/>
    <x v="3"/>
  </r>
  <r>
    <n v="767"/>
    <n v="59"/>
    <x v="3"/>
    <x v="3"/>
  </r>
  <r>
    <n v="250"/>
    <n v="19.23076923076923"/>
    <x v="3"/>
    <x v="3"/>
  </r>
  <r>
    <n v="377"/>
    <n v="29"/>
    <x v="3"/>
    <x v="3"/>
  </r>
  <r>
    <n v="4000"/>
    <n v="307.69230769230768"/>
    <x v="4"/>
    <x v="4"/>
  </r>
  <r>
    <n v="12000"/>
    <n v="923.07692307692309"/>
    <x v="4"/>
    <x v="4"/>
  </r>
  <r>
    <n v="3000"/>
    <n v="230.76923076923077"/>
    <x v="4"/>
    <x v="4"/>
  </r>
  <r>
    <n v="500"/>
    <n v="38.46153846153846"/>
    <x v="5"/>
    <x v="5"/>
  </r>
  <r>
    <n v="6000"/>
    <n v="461.53846153846155"/>
    <x v="6"/>
    <x v="6"/>
  </r>
  <r>
    <n v="1000"/>
    <n v="76.92307692307692"/>
    <x v="7"/>
    <x v="7"/>
  </r>
  <r>
    <n v="300"/>
    <n v="23.076923076923077"/>
    <x v="8"/>
    <x v="8"/>
  </r>
  <r>
    <n v="1000"/>
    <n v="76.92307692307692"/>
    <x v="3"/>
    <x v="3"/>
  </r>
  <r>
    <n v="500"/>
    <n v="38.46153846153846"/>
    <x v="3"/>
    <x v="3"/>
  </r>
  <r>
    <n v="2000"/>
    <n v="153.84615384615384"/>
    <x v="3"/>
    <x v="3"/>
  </r>
  <r>
    <n v="400"/>
    <n v="30.76923076923077"/>
    <x v="3"/>
    <x v="3"/>
  </r>
  <r>
    <n v="2600"/>
    <n v="200"/>
    <x v="3"/>
    <x v="3"/>
  </r>
  <r>
    <n v="200"/>
    <n v="15.384615384615385"/>
    <x v="3"/>
    <x v="3"/>
  </r>
  <r>
    <n v="280"/>
    <n v="21.53846153846154"/>
    <x v="3"/>
    <x v="3"/>
  </r>
  <r>
    <n v="120"/>
    <n v="9.2307692307692299"/>
    <x v="3"/>
    <x v="3"/>
  </r>
  <r>
    <m/>
    <n v="0"/>
    <x v="1"/>
    <x v="1"/>
  </r>
  <r>
    <n v="110"/>
    <n v="8.4615384615384617"/>
    <x v="3"/>
    <x v="3"/>
  </r>
  <r>
    <n v="520"/>
    <n v="40"/>
    <x v="3"/>
    <x v="3"/>
  </r>
  <r>
    <n v="100"/>
    <n v="7.6923076923076925"/>
    <x v="3"/>
    <x v="3"/>
  </r>
  <r>
    <n v="100"/>
    <n v="7.6923076923076925"/>
    <x v="3"/>
    <x v="3"/>
  </r>
  <r>
    <n v="20"/>
    <n v="1.5384615384615385"/>
    <x v="3"/>
    <x v="3"/>
  </r>
  <r>
    <n v="10"/>
    <n v="0.76923076923076927"/>
    <x v="3"/>
    <x v="3"/>
  </r>
  <r>
    <n v="50"/>
    <n v="3.8461538461538463"/>
    <x v="3"/>
    <x v="3"/>
  </r>
  <r>
    <n v="25"/>
    <n v="1.9230769230769231"/>
    <x v="3"/>
    <x v="3"/>
  </r>
  <r>
    <n v="10"/>
    <n v="0.76923076923076927"/>
    <x v="3"/>
    <x v="3"/>
  </r>
  <r>
    <n v="130"/>
    <n v="10"/>
    <x v="3"/>
    <x v="3"/>
  </r>
  <r>
    <n v="300"/>
    <n v="23.076923076923077"/>
    <x v="3"/>
    <x v="3"/>
  </r>
  <r>
    <n v="2600"/>
    <n v="200"/>
    <x v="3"/>
    <x v="3"/>
  </r>
  <r>
    <n v="75"/>
    <n v="5.7692307692307692"/>
    <x v="3"/>
    <x v="3"/>
  </r>
  <r>
    <n v="390"/>
    <n v="30"/>
    <x v="3"/>
    <x v="3"/>
  </r>
  <r>
    <n v="25"/>
    <n v="1.9230769230769231"/>
    <x v="3"/>
    <x v="3"/>
  </r>
  <r>
    <n v="125"/>
    <n v="9.615384615384615"/>
    <x v="3"/>
    <x v="3"/>
  </r>
  <r>
    <n v="390"/>
    <n v="30"/>
    <x v="3"/>
    <x v="3"/>
  </r>
  <r>
    <n v="45"/>
    <n v="3.4615384615384617"/>
    <x v="3"/>
    <x v="3"/>
  </r>
  <r>
    <n v="1000"/>
    <n v="76.92307692307692"/>
    <x v="3"/>
    <x v="3"/>
  </r>
  <r>
    <n v="600"/>
    <n v="46.153846153846153"/>
    <x v="3"/>
    <x v="3"/>
  </r>
  <r>
    <n v="360"/>
    <n v="27.692307692307693"/>
    <x v="3"/>
    <x v="3"/>
  </r>
  <r>
    <n v="400"/>
    <n v="30.76923076923077"/>
    <x v="3"/>
    <x v="3"/>
  </r>
  <r>
    <n v="2100"/>
    <n v="161.53846153846155"/>
    <x v="9"/>
    <x v="9"/>
  </r>
  <r>
    <m/>
    <n v="0"/>
    <x v="1"/>
    <x v="1"/>
  </r>
  <r>
    <n v="15"/>
    <n v="1.1538461538461537"/>
    <x v="10"/>
    <x v="10"/>
  </r>
  <r>
    <n v="130"/>
    <n v="10"/>
    <x v="10"/>
    <x v="10"/>
  </r>
  <r>
    <m/>
    <n v="0"/>
    <x v="1"/>
    <x v="1"/>
  </r>
  <r>
    <n v="330"/>
    <n v="25.384615384615383"/>
    <x v="1"/>
    <x v="1"/>
  </r>
  <r>
    <n v="132"/>
    <n v="10.153846153846153"/>
    <x v="1"/>
    <x v="1"/>
  </r>
  <r>
    <n v="54"/>
    <n v="4.1538461538461542"/>
    <x v="1"/>
    <x v="1"/>
  </r>
  <r>
    <n v="1560"/>
    <n v="120"/>
    <x v="1"/>
    <x v="1"/>
  </r>
  <r>
    <n v="150"/>
    <n v="11.538461538461538"/>
    <x v="1"/>
    <x v="1"/>
  </r>
  <r>
    <n v="222"/>
    <n v="17.076923076923077"/>
    <x v="1"/>
    <x v="1"/>
  </r>
  <r>
    <n v="300"/>
    <n v="23.076923076923077"/>
    <x v="1"/>
    <x v="1"/>
  </r>
  <r>
    <n v="2400"/>
    <n v="184.61538461538461"/>
    <x v="1"/>
    <x v="1"/>
  </r>
  <r>
    <m/>
    <n v="0"/>
    <x v="1"/>
    <x v="1"/>
  </r>
  <r>
    <n v="5200"/>
    <n v="400"/>
    <x v="10"/>
    <x v="10"/>
  </r>
  <r>
    <n v="3250"/>
    <n v="250"/>
    <x v="10"/>
    <x v="10"/>
  </r>
  <r>
    <n v="260"/>
    <n v="20"/>
    <x v="10"/>
    <x v="10"/>
  </r>
  <r>
    <n v="30"/>
    <n v="2.3076923076923075"/>
    <x v="10"/>
    <x v="10"/>
  </r>
  <r>
    <m/>
    <n v="0"/>
    <x v="1"/>
    <x v="1"/>
  </r>
  <r>
    <n v="7280"/>
    <n v="560"/>
    <x v="9"/>
    <x v="9"/>
  </r>
  <r>
    <n v="5200"/>
    <n v="400"/>
    <x v="9"/>
    <x v="9"/>
  </r>
  <r>
    <n v="350"/>
    <n v="26.923076923076923"/>
    <x v="9"/>
    <x v="9"/>
  </r>
  <r>
    <n v="200"/>
    <n v="15.384615384615385"/>
    <x v="9"/>
    <x v="9"/>
  </r>
  <r>
    <n v="4250"/>
    <n v="326.92307692307691"/>
    <x v="9"/>
    <x v="9"/>
  </r>
  <r>
    <n v="7000"/>
    <n v="538.46153846153845"/>
    <x v="9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C426A1-37DC-4948-90A0-FDEE572F5985}" name="TablaDinámica3" cacheId="2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compact="0" compactData="0" multipleFieldFilters="0">
  <location ref="A3:C15" firstHeaderRow="1" firstDataRow="1" firstDataCol="2"/>
  <pivotFields count="4">
    <pivotField dataField="1" compact="0" outline="0" showAll="0"/>
    <pivotField compact="0" numFmtId="168" outline="0" showAll="0"/>
    <pivotField axis="axisRow" compact="0" outline="0" showAll="0" defaultSubtotal="0">
      <items count="11">
        <item x="2"/>
        <item x="3"/>
        <item x="0"/>
        <item x="9"/>
        <item x="10"/>
        <item x="4"/>
        <item x="6"/>
        <item x="7"/>
        <item x="8"/>
        <item x="5"/>
        <item x="1"/>
      </items>
    </pivotField>
    <pivotField axis="axisRow" compact="0" outline="0" showAll="0">
      <items count="12">
        <item x="3"/>
        <item x="5"/>
        <item x="4"/>
        <item x="10"/>
        <item x="9"/>
        <item x="8"/>
        <item x="0"/>
        <item x="7"/>
        <item x="6"/>
        <item x="2"/>
        <item x="1"/>
        <item t="default"/>
      </items>
    </pivotField>
  </pivotFields>
  <rowFields count="2">
    <field x="2"/>
    <field x="3"/>
  </rowFields>
  <rowItems count="12">
    <i>
      <x/>
      <x v="9"/>
    </i>
    <i>
      <x v="1"/>
      <x/>
    </i>
    <i>
      <x v="2"/>
      <x v="6"/>
    </i>
    <i>
      <x v="3"/>
      <x v="4"/>
    </i>
    <i>
      <x v="4"/>
      <x v="3"/>
    </i>
    <i>
      <x v="5"/>
      <x v="2"/>
    </i>
    <i>
      <x v="6"/>
      <x v="8"/>
    </i>
    <i>
      <x v="7"/>
      <x v="7"/>
    </i>
    <i>
      <x v="8"/>
      <x v="5"/>
    </i>
    <i>
      <x v="9"/>
      <x v="1"/>
    </i>
    <i>
      <x v="10"/>
      <x v="10"/>
    </i>
    <i t="grand">
      <x/>
    </i>
  </rowItems>
  <colItems count="1">
    <i/>
  </colItems>
  <dataFields count="1">
    <dataField name="Suma de (S/.) CT" fld="0" baseField="0" baseItem="0"/>
  </dataFields>
  <formats count="1">
    <format dxfId="0">
      <pivotArea dataOnly="0" labelOnly="1" outline="0" fieldPosition="0">
        <references count="1">
          <reference field="2" count="1"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E337A-801D-4203-8079-5A539DDFF8AF}">
  <sheetPr>
    <tabColor rgb="FFFF0000"/>
  </sheetPr>
  <dimension ref="A3:C15"/>
  <sheetViews>
    <sheetView workbookViewId="0">
      <selection activeCell="C14" sqref="C14"/>
    </sheetView>
  </sheetViews>
  <sheetFormatPr baseColWidth="10" defaultRowHeight="14.4" x14ac:dyDescent="0.3"/>
  <cols>
    <col min="1" max="1" width="17.77734375" customWidth="1"/>
    <col min="2" max="2" width="62.88671875" bestFit="1" customWidth="1"/>
    <col min="3" max="3" width="15.109375" bestFit="1" customWidth="1"/>
  </cols>
  <sheetData>
    <row r="3" spans="1:3" x14ac:dyDescent="0.3">
      <c r="A3" s="39" t="s">
        <v>82</v>
      </c>
      <c r="B3" s="39" t="s">
        <v>83</v>
      </c>
      <c r="C3" t="s">
        <v>86</v>
      </c>
    </row>
    <row r="4" spans="1:3" x14ac:dyDescent="0.3">
      <c r="A4">
        <v>2.02</v>
      </c>
      <c r="B4" t="s">
        <v>64</v>
      </c>
      <c r="C4" s="28">
        <v>90650</v>
      </c>
    </row>
    <row r="5" spans="1:3" x14ac:dyDescent="0.3">
      <c r="A5">
        <v>2.0299999999999998</v>
      </c>
      <c r="B5" t="s">
        <v>65</v>
      </c>
      <c r="C5" s="28">
        <v>54229</v>
      </c>
    </row>
    <row r="6" spans="1:3" x14ac:dyDescent="0.3">
      <c r="A6">
        <v>2.04</v>
      </c>
      <c r="B6" t="s">
        <v>66</v>
      </c>
      <c r="C6" s="28">
        <v>110500</v>
      </c>
    </row>
    <row r="7" spans="1:3" x14ac:dyDescent="0.3">
      <c r="A7">
        <v>2.06</v>
      </c>
      <c r="B7" t="s">
        <v>68</v>
      </c>
      <c r="C7" s="28">
        <v>26380</v>
      </c>
    </row>
    <row r="8" spans="1:3" x14ac:dyDescent="0.3">
      <c r="A8">
        <v>2.0699999999999998</v>
      </c>
      <c r="B8" t="s">
        <v>69</v>
      </c>
      <c r="C8" s="28">
        <v>8885</v>
      </c>
    </row>
    <row r="9" spans="1:3" x14ac:dyDescent="0.3">
      <c r="A9">
        <v>2.08</v>
      </c>
      <c r="B9" t="s">
        <v>70</v>
      </c>
      <c r="C9" s="28">
        <v>19000</v>
      </c>
    </row>
    <row r="10" spans="1:3" x14ac:dyDescent="0.3">
      <c r="A10">
        <v>2.09</v>
      </c>
      <c r="B10" t="s">
        <v>71</v>
      </c>
      <c r="C10" s="28">
        <v>6000</v>
      </c>
    </row>
    <row r="11" spans="1:3" x14ac:dyDescent="0.3">
      <c r="A11" s="40">
        <v>2.1</v>
      </c>
      <c r="B11" t="s">
        <v>72</v>
      </c>
      <c r="C11" s="28">
        <v>1000</v>
      </c>
    </row>
    <row r="12" spans="1:3" x14ac:dyDescent="0.3">
      <c r="A12">
        <v>2.11</v>
      </c>
      <c r="B12" t="s">
        <v>73</v>
      </c>
      <c r="C12" s="28">
        <v>300</v>
      </c>
    </row>
    <row r="13" spans="1:3" x14ac:dyDescent="0.3">
      <c r="A13">
        <v>2.12</v>
      </c>
      <c r="B13" t="s">
        <v>60</v>
      </c>
      <c r="C13" s="28">
        <v>500</v>
      </c>
    </row>
    <row r="14" spans="1:3" x14ac:dyDescent="0.3">
      <c r="A14" t="s">
        <v>84</v>
      </c>
      <c r="B14" t="s">
        <v>84</v>
      </c>
      <c r="C14" s="28">
        <v>11763</v>
      </c>
    </row>
    <row r="15" spans="1:3" x14ac:dyDescent="0.3">
      <c r="A15" t="s">
        <v>85</v>
      </c>
      <c r="C15" s="28">
        <v>329207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136B1-9F32-4DE0-9303-F6DA679A4D3E}">
  <sheetPr>
    <tabColor rgb="FFFFFF00"/>
  </sheetPr>
  <dimension ref="A1:G59"/>
  <sheetViews>
    <sheetView tabSelected="1" zoomScale="85" zoomScaleNormal="85" workbookViewId="0">
      <selection activeCell="K28" sqref="K28"/>
    </sheetView>
  </sheetViews>
  <sheetFormatPr baseColWidth="10" defaultRowHeight="14.4" x14ac:dyDescent="0.3"/>
  <cols>
    <col min="1" max="1" width="7.6640625" customWidth="1"/>
    <col min="2" max="2" width="34.88671875" customWidth="1"/>
    <col min="4" max="4" width="15.33203125" bestFit="1" customWidth="1"/>
    <col min="5" max="5" width="12.77734375" bestFit="1" customWidth="1"/>
    <col min="6" max="6" width="13.77734375" bestFit="1" customWidth="1"/>
  </cols>
  <sheetData>
    <row r="1" spans="1:6" x14ac:dyDescent="0.3">
      <c r="A1" s="30" t="s">
        <v>47</v>
      </c>
      <c r="B1" s="30" t="s">
        <v>48</v>
      </c>
      <c r="C1" s="30" t="s">
        <v>49</v>
      </c>
      <c r="D1" s="30" t="s">
        <v>50</v>
      </c>
      <c r="E1" s="30" t="s">
        <v>51</v>
      </c>
      <c r="F1" s="30" t="s">
        <v>52</v>
      </c>
    </row>
    <row r="2" spans="1:6" x14ac:dyDescent="0.3">
      <c r="A2" s="32">
        <v>1</v>
      </c>
      <c r="B2" s="33" t="s">
        <v>45</v>
      </c>
      <c r="C2" s="33"/>
      <c r="D2" s="33"/>
      <c r="E2" s="33"/>
      <c r="F2" s="44">
        <f>SUM(F4:F12)</f>
        <v>779144</v>
      </c>
    </row>
    <row r="3" spans="1:6" x14ac:dyDescent="0.3">
      <c r="A3" s="33"/>
      <c r="B3" s="33" t="s">
        <v>53</v>
      </c>
      <c r="C3" s="33"/>
      <c r="D3" s="33"/>
      <c r="E3" s="33"/>
      <c r="F3" s="33"/>
    </row>
    <row r="4" spans="1:6" x14ac:dyDescent="0.3">
      <c r="A4" s="29">
        <v>1.01</v>
      </c>
      <c r="B4" s="34" t="s">
        <v>61</v>
      </c>
      <c r="C4" s="29" t="s">
        <v>59</v>
      </c>
      <c r="D4" s="29">
        <v>13</v>
      </c>
      <c r="E4" s="37">
        <v>2465</v>
      </c>
      <c r="F4" s="38">
        <f>+D4*E4</f>
        <v>32045</v>
      </c>
    </row>
    <row r="5" spans="1:6" x14ac:dyDescent="0.3">
      <c r="A5" s="29">
        <v>1.02</v>
      </c>
      <c r="B5" s="34" t="s">
        <v>54</v>
      </c>
      <c r="C5" s="29" t="s">
        <v>59</v>
      </c>
      <c r="D5" s="29">
        <v>13</v>
      </c>
      <c r="E5" s="37">
        <v>2105</v>
      </c>
      <c r="F5" s="38">
        <f t="shared" ref="F5:F10" si="0">+D5*E5</f>
        <v>27365</v>
      </c>
    </row>
    <row r="6" spans="1:6" x14ac:dyDescent="0.3">
      <c r="A6" s="29">
        <v>1.03</v>
      </c>
      <c r="B6" s="34" t="s">
        <v>55</v>
      </c>
      <c r="C6" s="29" t="s">
        <v>59</v>
      </c>
      <c r="D6" s="29">
        <v>13</v>
      </c>
      <c r="E6" s="37">
        <v>15801</v>
      </c>
      <c r="F6" s="38">
        <f t="shared" si="0"/>
        <v>205413</v>
      </c>
    </row>
    <row r="7" spans="1:6" x14ac:dyDescent="0.3">
      <c r="A7" s="29">
        <v>1.04</v>
      </c>
      <c r="B7" s="34" t="s">
        <v>56</v>
      </c>
      <c r="C7" s="29" t="s">
        <v>59</v>
      </c>
      <c r="D7" s="29">
        <v>13</v>
      </c>
      <c r="E7" s="37">
        <v>8800</v>
      </c>
      <c r="F7" s="38">
        <f t="shared" si="0"/>
        <v>114400</v>
      </c>
    </row>
    <row r="8" spans="1:6" x14ac:dyDescent="0.3">
      <c r="A8" s="29">
        <v>1.05</v>
      </c>
      <c r="B8" s="34" t="s">
        <v>57</v>
      </c>
      <c r="C8" s="29" t="s">
        <v>59</v>
      </c>
      <c r="D8" s="29">
        <v>13</v>
      </c>
      <c r="E8" s="37">
        <v>8800</v>
      </c>
      <c r="F8" s="38">
        <f t="shared" si="0"/>
        <v>114400</v>
      </c>
    </row>
    <row r="9" spans="1:6" x14ac:dyDescent="0.3">
      <c r="A9" s="29">
        <v>1.06</v>
      </c>
      <c r="B9" s="34" t="s">
        <v>58</v>
      </c>
      <c r="C9" s="29" t="s">
        <v>59</v>
      </c>
      <c r="D9" s="29">
        <v>13</v>
      </c>
      <c r="E9" s="37">
        <v>8800</v>
      </c>
      <c r="F9" s="38">
        <f t="shared" si="0"/>
        <v>114400</v>
      </c>
    </row>
    <row r="10" spans="1:6" x14ac:dyDescent="0.3">
      <c r="A10" s="29">
        <v>1.07</v>
      </c>
      <c r="B10" s="34" t="s">
        <v>46</v>
      </c>
      <c r="C10" s="29" t="s">
        <v>59</v>
      </c>
      <c r="D10" s="29">
        <v>13</v>
      </c>
      <c r="E10" s="37">
        <v>8800</v>
      </c>
      <c r="F10" s="38">
        <f t="shared" si="0"/>
        <v>114400</v>
      </c>
    </row>
    <row r="11" spans="1:6" x14ac:dyDescent="0.3">
      <c r="A11" s="29">
        <v>1.08</v>
      </c>
      <c r="B11" s="34" t="s">
        <v>8</v>
      </c>
      <c r="C11" s="29" t="s">
        <v>59</v>
      </c>
      <c r="D11" s="29">
        <v>13</v>
      </c>
      <c r="E11" s="37">
        <v>2763</v>
      </c>
      <c r="F11" s="38">
        <f>+D11*E11+2</f>
        <v>35921</v>
      </c>
    </row>
    <row r="12" spans="1:6" x14ac:dyDescent="0.3">
      <c r="A12" s="29">
        <v>1.0900000000000001</v>
      </c>
      <c r="B12" s="34" t="s">
        <v>87</v>
      </c>
      <c r="C12" s="29" t="s">
        <v>59</v>
      </c>
      <c r="D12" s="29">
        <v>13</v>
      </c>
      <c r="E12" s="37">
        <v>1600</v>
      </c>
      <c r="F12" s="38">
        <f>+D12*E12</f>
        <v>20800</v>
      </c>
    </row>
    <row r="13" spans="1:6" x14ac:dyDescent="0.3">
      <c r="A13" s="32">
        <v>2</v>
      </c>
      <c r="B13" s="33" t="s">
        <v>62</v>
      </c>
      <c r="C13" s="33"/>
      <c r="D13" s="33"/>
      <c r="E13" s="33"/>
      <c r="F13" s="44">
        <f>SUM(F15:F27)</f>
        <v>322644</v>
      </c>
    </row>
    <row r="14" spans="1:6" x14ac:dyDescent="0.3">
      <c r="A14" s="33"/>
      <c r="B14" s="33" t="s">
        <v>53</v>
      </c>
      <c r="C14" s="33"/>
      <c r="D14" s="33"/>
      <c r="E14" s="33"/>
      <c r="F14" s="33"/>
    </row>
    <row r="15" spans="1:6" x14ac:dyDescent="0.3">
      <c r="A15" s="29">
        <v>2.0099999999999998</v>
      </c>
      <c r="B15" s="34" t="s">
        <v>63</v>
      </c>
      <c r="C15" s="29" t="s">
        <v>81</v>
      </c>
      <c r="D15" s="29"/>
      <c r="E15" s="29"/>
      <c r="F15" s="38"/>
    </row>
    <row r="16" spans="1:6" x14ac:dyDescent="0.3">
      <c r="A16" s="29">
        <v>2.02</v>
      </c>
      <c r="B16" s="34" t="s">
        <v>64</v>
      </c>
      <c r="C16" s="29" t="s">
        <v>4</v>
      </c>
      <c r="D16" s="29"/>
      <c r="E16" s="29"/>
      <c r="F16" s="38">
        <f>+GETPIVOTDATA("(S/.) CT",'resumen x item'!$A$3,"CÓDIGO",2.02,"DETALLE","Viáticos y alojamiento de personal")</f>
        <v>90650</v>
      </c>
    </row>
    <row r="17" spans="1:6" x14ac:dyDescent="0.3">
      <c r="A17" s="29">
        <v>2.0299999999999998</v>
      </c>
      <c r="B17" s="34" t="s">
        <v>65</v>
      </c>
      <c r="C17" s="29" t="s">
        <v>59</v>
      </c>
      <c r="D17" s="29"/>
      <c r="E17" s="29"/>
      <c r="F17" s="38">
        <f>+GETPIVOTDATA("(S/.) CT",'resumen x item'!$A$3,"CÓDIGO",2.03,"DETALLE","Alquiler de oficina (todo costo)")</f>
        <v>54229</v>
      </c>
    </row>
    <row r="18" spans="1:6" ht="28.8" x14ac:dyDescent="0.3">
      <c r="A18" s="29">
        <v>2.04</v>
      </c>
      <c r="B18" s="34" t="s">
        <v>66</v>
      </c>
      <c r="C18" s="29" t="s">
        <v>59</v>
      </c>
      <c r="D18" s="29"/>
      <c r="E18" s="29"/>
      <c r="F18" s="38">
        <f>+GETPIVOTDATA("(S/.) CT",'resumen x item'!$A$3,"CÓDIGO",2.04,"DETALLE","Movilidad, combustible, repuestos, no incluye chofer (personal será chofer)")</f>
        <v>110500</v>
      </c>
    </row>
    <row r="19" spans="1:6" x14ac:dyDescent="0.3">
      <c r="A19" s="29">
        <v>2.0499999999999998</v>
      </c>
      <c r="B19" s="34" t="s">
        <v>67</v>
      </c>
      <c r="C19" s="29" t="s">
        <v>4</v>
      </c>
      <c r="D19" s="29"/>
      <c r="E19" s="29"/>
      <c r="F19" s="38"/>
    </row>
    <row r="20" spans="1:6" x14ac:dyDescent="0.3">
      <c r="A20" s="29">
        <v>2.06</v>
      </c>
      <c r="B20" s="34" t="s">
        <v>68</v>
      </c>
      <c r="C20" s="29" t="s">
        <v>4</v>
      </c>
      <c r="D20" s="29"/>
      <c r="E20" s="29"/>
      <c r="F20" s="38">
        <f>+GETPIVOTDATA("(S/.) CT",'resumen x item'!$A$3,"CÓDIGO",2.06,"DETALLE","Insumos varios, impresiones, informes")</f>
        <v>26380</v>
      </c>
    </row>
    <row r="21" spans="1:6" ht="28.8" x14ac:dyDescent="0.3">
      <c r="A21" s="29">
        <v>2.0699999999999998</v>
      </c>
      <c r="B21" s="34" t="s">
        <v>69</v>
      </c>
      <c r="C21" s="29" t="s">
        <v>4</v>
      </c>
      <c r="D21" s="29"/>
      <c r="E21" s="29"/>
      <c r="F21" s="38">
        <f>+GETPIVOTDATA("(S/.) CT",'resumen x item'!$A$3,"CÓDIGO",2.07,"DETALLE","Gastos implementación medidas anti Covid")</f>
        <v>8885</v>
      </c>
    </row>
    <row r="22" spans="1:6" x14ac:dyDescent="0.3">
      <c r="A22" s="29">
        <v>2.08</v>
      </c>
      <c r="B22" s="34" t="s">
        <v>70</v>
      </c>
      <c r="C22" s="29" t="s">
        <v>4</v>
      </c>
      <c r="D22" s="29"/>
      <c r="E22" s="29"/>
      <c r="F22" s="38">
        <f>+GETPIVOTDATA("(S/.) CT",'resumen x item'!$A$3,"CÓDIGO",2.08,"DETALLE","Equipos de cómputo")</f>
        <v>19000</v>
      </c>
    </row>
    <row r="23" spans="1:6" x14ac:dyDescent="0.3">
      <c r="A23" s="29">
        <v>2.09</v>
      </c>
      <c r="B23" s="34" t="s">
        <v>71</v>
      </c>
      <c r="C23" s="29" t="s">
        <v>4</v>
      </c>
      <c r="D23" s="29"/>
      <c r="E23" s="29"/>
      <c r="F23" s="38">
        <f>+GETPIVOTDATA("(S/.) CT",'resumen x item'!$A$3,"CÓDIGO",2.09,"DETALLE","Proyector multimedia")</f>
        <v>6000</v>
      </c>
    </row>
    <row r="24" spans="1:6" x14ac:dyDescent="0.3">
      <c r="A24" s="31">
        <v>2.1</v>
      </c>
      <c r="B24" s="34" t="s">
        <v>72</v>
      </c>
      <c r="C24" s="29" t="s">
        <v>4</v>
      </c>
      <c r="D24" s="29"/>
      <c r="E24" s="29"/>
      <c r="F24" s="38">
        <f>+GETPIVOTDATA("(S/.) CT",'resumen x item'!$A$3,"CÓDIGO",2.1,"DETALLE","Parlante")</f>
        <v>1000</v>
      </c>
    </row>
    <row r="25" spans="1:6" x14ac:dyDescent="0.3">
      <c r="A25" s="29">
        <v>2.11</v>
      </c>
      <c r="B25" s="34" t="s">
        <v>73</v>
      </c>
      <c r="C25" s="29" t="s">
        <v>4</v>
      </c>
      <c r="D25" s="29"/>
      <c r="E25" s="29"/>
      <c r="F25" s="38">
        <f>+GETPIVOTDATA("(S/.) CT",'resumen x item'!$A$3,"CÓDIGO",2.11,"DETALLE","Micrófono")</f>
        <v>300</v>
      </c>
    </row>
    <row r="26" spans="1:6" x14ac:dyDescent="0.3">
      <c r="A26" s="29">
        <v>2.12</v>
      </c>
      <c r="B26" s="34" t="s">
        <v>60</v>
      </c>
      <c r="C26" s="29" t="s">
        <v>4</v>
      </c>
      <c r="D26" s="29"/>
      <c r="E26" s="29"/>
      <c r="F26" s="38">
        <f>+GETPIVOTDATA("(S/.) CT",'resumen x item'!$A$3,"CÓDIGO",2.12,"DETALLE","Ecran")</f>
        <v>500</v>
      </c>
    </row>
    <row r="27" spans="1:6" x14ac:dyDescent="0.3">
      <c r="A27" s="29">
        <v>2.25</v>
      </c>
      <c r="B27" s="34" t="s">
        <v>74</v>
      </c>
      <c r="C27" s="29" t="s">
        <v>81</v>
      </c>
      <c r="D27" s="29"/>
      <c r="E27" s="29"/>
      <c r="F27" s="38">
        <v>5200</v>
      </c>
    </row>
    <row r="28" spans="1:6" x14ac:dyDescent="0.3">
      <c r="A28" s="22"/>
      <c r="B28" s="41"/>
      <c r="C28" s="22"/>
      <c r="D28" s="22"/>
      <c r="E28" s="22"/>
      <c r="F28" s="22"/>
    </row>
    <row r="29" spans="1:6" x14ac:dyDescent="0.3">
      <c r="A29" s="22"/>
      <c r="B29" s="41"/>
      <c r="C29" s="22"/>
      <c r="D29" s="22"/>
      <c r="E29" s="22"/>
      <c r="F29" s="22"/>
    </row>
    <row r="31" spans="1:6" x14ac:dyDescent="0.3">
      <c r="B31" s="36" t="s">
        <v>75</v>
      </c>
      <c r="C31" s="35"/>
      <c r="D31" s="49">
        <f>+F2+F13</f>
        <v>1101788</v>
      </c>
      <c r="F31" s="48"/>
    </row>
    <row r="32" spans="1:6" x14ac:dyDescent="0.3">
      <c r="B32" s="29" t="s">
        <v>76</v>
      </c>
      <c r="C32" s="29"/>
      <c r="D32" s="42">
        <f>+(GETPIVOTDATA("(S/.) CT",'resumen x item'!$A$3,"CÓDIGO",,"DETALLE",))+F13*0.12</f>
        <v>50480.28</v>
      </c>
      <c r="F32" s="48"/>
    </row>
    <row r="33" spans="2:7" x14ac:dyDescent="0.3">
      <c r="B33" s="29" t="s">
        <v>77</v>
      </c>
      <c r="C33" s="47">
        <v>0.2</v>
      </c>
      <c r="D33" s="42">
        <f>+C33*F2</f>
        <v>155828.80000000002</v>
      </c>
    </row>
    <row r="34" spans="2:7" x14ac:dyDescent="0.3">
      <c r="B34" s="45" t="s">
        <v>78</v>
      </c>
      <c r="C34" s="45"/>
      <c r="D34" s="46">
        <f>+D31+D32+D33</f>
        <v>1308097.08</v>
      </c>
      <c r="E34" s="48"/>
      <c r="F34" s="48"/>
      <c r="G34" s="48"/>
    </row>
    <row r="35" spans="2:7" x14ac:dyDescent="0.3">
      <c r="B35" s="29" t="s">
        <v>79</v>
      </c>
      <c r="C35" s="29"/>
      <c r="D35" s="42">
        <f>+D34*0.18</f>
        <v>235457.47440000001</v>
      </c>
    </row>
    <row r="36" spans="2:7" x14ac:dyDescent="0.3">
      <c r="B36" s="36" t="s">
        <v>80</v>
      </c>
      <c r="C36" s="36"/>
      <c r="D36" s="43">
        <f>+D34+D35</f>
        <v>1543554.5544</v>
      </c>
    </row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48"/>
  <sheetViews>
    <sheetView workbookViewId="0">
      <selection activeCell="M40" sqref="M40"/>
    </sheetView>
  </sheetViews>
  <sheetFormatPr baseColWidth="10" defaultRowHeight="14.4" x14ac:dyDescent="0.3"/>
  <cols>
    <col min="2" max="2" width="39.109375" customWidth="1"/>
    <col min="3" max="3" width="10.6640625" customWidth="1"/>
    <col min="4" max="4" width="20.88671875" customWidth="1"/>
  </cols>
  <sheetData>
    <row r="1" spans="2:19" s="2" customFormat="1" ht="25.5" customHeight="1" x14ac:dyDescent="0.3">
      <c r="B1" s="14" t="s">
        <v>2</v>
      </c>
      <c r="C1" s="14"/>
      <c r="D1" s="14"/>
      <c r="E1" s="14"/>
      <c r="F1" s="14"/>
      <c r="G1" s="13">
        <v>1</v>
      </c>
      <c r="H1" s="13">
        <v>2</v>
      </c>
      <c r="I1" s="13">
        <v>3</v>
      </c>
      <c r="J1" s="13">
        <v>4</v>
      </c>
      <c r="K1" s="13">
        <v>5</v>
      </c>
      <c r="L1" s="13">
        <v>6</v>
      </c>
      <c r="M1" s="13">
        <v>7</v>
      </c>
      <c r="N1" s="13">
        <v>8</v>
      </c>
      <c r="O1" s="13">
        <v>9</v>
      </c>
      <c r="P1" s="13">
        <v>10</v>
      </c>
      <c r="Q1" s="13">
        <v>11</v>
      </c>
      <c r="R1" s="13">
        <v>12</v>
      </c>
      <c r="S1" s="13"/>
    </row>
    <row r="2" spans="2:19" s="2" customFormat="1" x14ac:dyDescent="0.3">
      <c r="B2" s="12" t="s">
        <v>2</v>
      </c>
      <c r="C2" s="12"/>
      <c r="D2" s="12"/>
      <c r="E2" s="1" t="s">
        <v>3</v>
      </c>
      <c r="F2" s="12" t="s">
        <v>4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2:19" s="2" customFormat="1" x14ac:dyDescent="0.3">
      <c r="B3" s="12"/>
      <c r="C3" s="12" t="s">
        <v>40</v>
      </c>
      <c r="D3" s="12"/>
      <c r="E3" s="1" t="s">
        <v>1</v>
      </c>
      <c r="F3" s="12"/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</row>
    <row r="4" spans="2:19" s="2" customFormat="1" x14ac:dyDescent="0.3">
      <c r="B4" s="4" t="s">
        <v>6</v>
      </c>
      <c r="C4" s="4">
        <v>9135400</v>
      </c>
      <c r="D4" s="4" t="s">
        <v>6</v>
      </c>
      <c r="E4" s="5">
        <v>220</v>
      </c>
      <c r="F4" s="6" t="s">
        <v>7</v>
      </c>
      <c r="G4" s="3">
        <v>13200</v>
      </c>
      <c r="H4" s="3">
        <v>13200</v>
      </c>
      <c r="I4" s="3">
        <v>13200</v>
      </c>
      <c r="J4" s="3">
        <v>13200</v>
      </c>
      <c r="K4" s="3">
        <v>13200</v>
      </c>
      <c r="L4" s="3">
        <v>11000</v>
      </c>
      <c r="M4" s="3">
        <v>6600</v>
      </c>
      <c r="N4" s="3">
        <v>6600</v>
      </c>
      <c r="O4" s="3">
        <v>6600</v>
      </c>
      <c r="P4" s="3">
        <v>6600</v>
      </c>
      <c r="Q4" s="3">
        <v>6600</v>
      </c>
      <c r="R4" s="3">
        <v>8800</v>
      </c>
      <c r="S4" s="3">
        <v>118800</v>
      </c>
    </row>
    <row r="5" spans="2:19" s="2" customFormat="1" x14ac:dyDescent="0.3">
      <c r="B5" s="4" t="s">
        <v>28</v>
      </c>
      <c r="C5" s="4">
        <v>9131120</v>
      </c>
      <c r="D5" s="4" t="s">
        <v>28</v>
      </c>
      <c r="E5" s="5">
        <v>760</v>
      </c>
      <c r="F5" s="6" t="s">
        <v>5</v>
      </c>
      <c r="G5" s="3">
        <v>760</v>
      </c>
      <c r="H5" s="3">
        <v>760</v>
      </c>
      <c r="I5" s="3">
        <v>1520</v>
      </c>
      <c r="J5" s="3">
        <v>1520</v>
      </c>
      <c r="K5" s="3">
        <v>1520</v>
      </c>
      <c r="L5" s="3">
        <v>1520</v>
      </c>
      <c r="M5" s="3">
        <v>1520</v>
      </c>
      <c r="N5" s="3">
        <v>1520</v>
      </c>
      <c r="O5" s="3">
        <v>1520</v>
      </c>
      <c r="P5" s="3">
        <v>1520</v>
      </c>
      <c r="Q5" s="3">
        <v>1520</v>
      </c>
      <c r="R5" s="3">
        <v>1520</v>
      </c>
      <c r="S5" s="3">
        <v>16720</v>
      </c>
    </row>
    <row r="6" spans="2:19" s="2" customFormat="1" x14ac:dyDescent="0.3">
      <c r="B6" s="4" t="s">
        <v>8</v>
      </c>
      <c r="C6" s="4">
        <v>9139316</v>
      </c>
      <c r="D6" s="4" t="s">
        <v>8</v>
      </c>
      <c r="E6" s="5">
        <v>3000</v>
      </c>
      <c r="F6" s="6" t="s">
        <v>9</v>
      </c>
      <c r="G6" s="3">
        <v>6000</v>
      </c>
      <c r="H6" s="3">
        <v>9000</v>
      </c>
      <c r="I6" s="3">
        <v>6000</v>
      </c>
      <c r="J6" s="3">
        <v>6000</v>
      </c>
      <c r="K6" s="3">
        <v>6000</v>
      </c>
      <c r="L6" s="3">
        <v>6000</v>
      </c>
      <c r="M6" s="3">
        <v>3000</v>
      </c>
      <c r="N6" s="3">
        <v>3000</v>
      </c>
      <c r="O6" s="3">
        <v>3000</v>
      </c>
      <c r="P6" s="3">
        <v>3000</v>
      </c>
      <c r="Q6" s="3">
        <v>3000</v>
      </c>
      <c r="R6" s="3">
        <v>3000</v>
      </c>
      <c r="S6" s="3">
        <v>57000</v>
      </c>
    </row>
    <row r="7" spans="2:19" s="2" customFormat="1" x14ac:dyDescent="0.3">
      <c r="B7" s="4" t="s">
        <v>10</v>
      </c>
      <c r="C7" s="4">
        <v>9131132</v>
      </c>
      <c r="D7" s="4" t="s">
        <v>10</v>
      </c>
      <c r="E7" s="7">
        <v>75</v>
      </c>
      <c r="F7" s="6" t="s">
        <v>7</v>
      </c>
      <c r="G7" s="3">
        <v>4500</v>
      </c>
      <c r="H7" s="3">
        <v>4500</v>
      </c>
      <c r="I7" s="3">
        <v>4500</v>
      </c>
      <c r="J7" s="3">
        <v>4500</v>
      </c>
      <c r="K7" s="3">
        <v>4500</v>
      </c>
      <c r="L7" s="3">
        <v>3750</v>
      </c>
      <c r="M7" s="3">
        <v>2250</v>
      </c>
      <c r="N7" s="3">
        <v>2250</v>
      </c>
      <c r="O7" s="3">
        <v>2250</v>
      </c>
      <c r="P7" s="3">
        <v>2250</v>
      </c>
      <c r="Q7" s="3">
        <v>2250</v>
      </c>
      <c r="R7" s="3">
        <v>3000</v>
      </c>
      <c r="S7" s="3">
        <v>40500</v>
      </c>
    </row>
    <row r="8" spans="2:19" s="2" customFormat="1" x14ac:dyDescent="0.3">
      <c r="B8" s="11" t="s">
        <v>11</v>
      </c>
      <c r="C8" s="11">
        <v>9131400</v>
      </c>
      <c r="D8" s="11" t="s">
        <v>11</v>
      </c>
      <c r="E8" s="7">
        <v>40</v>
      </c>
      <c r="F8" s="6" t="s">
        <v>26</v>
      </c>
      <c r="G8" s="3">
        <v>7200</v>
      </c>
      <c r="H8" s="3">
        <v>7200</v>
      </c>
      <c r="I8" s="3">
        <v>7200</v>
      </c>
      <c r="J8" s="3">
        <v>7200</v>
      </c>
      <c r="K8" s="3">
        <v>7200</v>
      </c>
      <c r="L8" s="3">
        <v>7200</v>
      </c>
      <c r="M8" s="3">
        <v>7200</v>
      </c>
      <c r="N8" s="3">
        <v>7200</v>
      </c>
      <c r="O8" s="3">
        <v>7200</v>
      </c>
      <c r="P8" s="3">
        <v>7200</v>
      </c>
      <c r="Q8" s="3">
        <v>7200</v>
      </c>
      <c r="R8" s="3">
        <v>7200</v>
      </c>
      <c r="S8" s="3">
        <v>86400</v>
      </c>
    </row>
    <row r="9" spans="2:19" s="2" customFormat="1" x14ac:dyDescent="0.3">
      <c r="B9" s="11" t="s">
        <v>27</v>
      </c>
      <c r="C9" s="11">
        <v>9131300</v>
      </c>
      <c r="D9" s="11" t="s">
        <v>27</v>
      </c>
      <c r="E9" s="7">
        <v>990</v>
      </c>
      <c r="F9" s="6" t="s">
        <v>16</v>
      </c>
      <c r="G9" s="3">
        <v>990</v>
      </c>
      <c r="H9" s="3">
        <v>990</v>
      </c>
      <c r="I9" s="3">
        <v>990</v>
      </c>
      <c r="J9" s="3">
        <v>990</v>
      </c>
      <c r="K9" s="3">
        <v>990</v>
      </c>
      <c r="L9" s="3">
        <v>990</v>
      </c>
      <c r="M9" s="3">
        <v>990</v>
      </c>
      <c r="N9" s="3">
        <v>990</v>
      </c>
      <c r="O9" s="3">
        <v>990</v>
      </c>
      <c r="P9" s="3">
        <v>990</v>
      </c>
      <c r="Q9" s="3">
        <v>990</v>
      </c>
      <c r="R9" s="3">
        <v>990</v>
      </c>
      <c r="S9" s="3">
        <v>11880</v>
      </c>
    </row>
    <row r="10" spans="2:19" s="2" customFormat="1" x14ac:dyDescent="0.3">
      <c r="B10" s="4" t="s">
        <v>12</v>
      </c>
      <c r="C10" s="4">
        <v>9136401</v>
      </c>
      <c r="D10" s="4" t="s">
        <v>12</v>
      </c>
      <c r="E10" s="7">
        <v>100</v>
      </c>
      <c r="F10" s="6" t="s">
        <v>5</v>
      </c>
      <c r="G10" s="3">
        <v>300</v>
      </c>
      <c r="H10" s="3">
        <v>300</v>
      </c>
      <c r="I10" s="3">
        <v>300</v>
      </c>
      <c r="J10" s="3">
        <v>300</v>
      </c>
      <c r="K10" s="3">
        <v>300</v>
      </c>
      <c r="L10" s="3">
        <v>300</v>
      </c>
      <c r="M10" s="3">
        <v>300</v>
      </c>
      <c r="N10" s="3">
        <v>300</v>
      </c>
      <c r="O10" s="3">
        <v>300</v>
      </c>
      <c r="P10" s="3">
        <v>300</v>
      </c>
      <c r="Q10" s="3">
        <v>300</v>
      </c>
      <c r="R10" s="3">
        <v>300</v>
      </c>
      <c r="S10" s="3">
        <v>3600</v>
      </c>
    </row>
    <row r="11" spans="2:19" s="2" customFormat="1" x14ac:dyDescent="0.3">
      <c r="B11" s="4" t="s">
        <v>13</v>
      </c>
      <c r="C11" s="4">
        <v>9156002</v>
      </c>
      <c r="D11" s="4" t="s">
        <v>36</v>
      </c>
      <c r="E11" s="7">
        <v>300</v>
      </c>
      <c r="F11" s="6" t="s">
        <v>5</v>
      </c>
      <c r="G11" s="3">
        <v>1800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1800</v>
      </c>
    </row>
    <row r="12" spans="2:19" s="2" customFormat="1" x14ac:dyDescent="0.3">
      <c r="B12" s="11" t="s">
        <v>14</v>
      </c>
      <c r="C12" s="11">
        <v>9139315</v>
      </c>
      <c r="D12" s="11" t="s">
        <v>39</v>
      </c>
      <c r="E12" s="7">
        <v>250</v>
      </c>
      <c r="F12" s="6" t="s">
        <v>5</v>
      </c>
      <c r="G12" s="3">
        <v>1500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1500</v>
      </c>
    </row>
    <row r="13" spans="2:19" s="2" customFormat="1" x14ac:dyDescent="0.3">
      <c r="B13" s="4" t="s">
        <v>15</v>
      </c>
      <c r="C13" s="4">
        <v>9135200</v>
      </c>
      <c r="D13" s="4" t="s">
        <v>15</v>
      </c>
      <c r="E13" s="7">
        <v>1600</v>
      </c>
      <c r="F13" s="6" t="s">
        <v>16</v>
      </c>
      <c r="G13" s="3">
        <v>1600</v>
      </c>
      <c r="H13" s="3">
        <v>1600</v>
      </c>
      <c r="I13" s="3">
        <v>1600</v>
      </c>
      <c r="J13" s="3">
        <v>1600</v>
      </c>
      <c r="K13" s="3">
        <v>1600</v>
      </c>
      <c r="L13" s="3">
        <v>1600</v>
      </c>
      <c r="M13" s="3">
        <v>1600</v>
      </c>
      <c r="N13" s="3">
        <v>1600</v>
      </c>
      <c r="O13" s="3">
        <v>1600</v>
      </c>
      <c r="P13" s="3">
        <v>1600</v>
      </c>
      <c r="Q13" s="3">
        <v>1600</v>
      </c>
      <c r="R13" s="3">
        <v>1600</v>
      </c>
      <c r="S13" s="3">
        <v>19200</v>
      </c>
    </row>
    <row r="14" spans="2:19" s="2" customFormat="1" x14ac:dyDescent="0.3">
      <c r="B14" s="4" t="s">
        <v>17</v>
      </c>
      <c r="C14" s="4">
        <v>9139314</v>
      </c>
      <c r="D14" s="4" t="s">
        <v>38</v>
      </c>
      <c r="E14" s="7">
        <v>270</v>
      </c>
      <c r="F14" s="6" t="s">
        <v>16</v>
      </c>
      <c r="G14" s="3">
        <v>270</v>
      </c>
      <c r="H14" s="3">
        <v>270</v>
      </c>
      <c r="I14" s="3">
        <v>270</v>
      </c>
      <c r="J14" s="3">
        <v>270</v>
      </c>
      <c r="K14" s="3">
        <v>270</v>
      </c>
      <c r="L14" s="3">
        <v>270</v>
      </c>
      <c r="M14" s="3">
        <v>270</v>
      </c>
      <c r="N14" s="3">
        <v>270</v>
      </c>
      <c r="O14" s="3">
        <v>270</v>
      </c>
      <c r="P14" s="3">
        <v>270</v>
      </c>
      <c r="Q14" s="3">
        <v>270</v>
      </c>
      <c r="R14" s="3">
        <v>270</v>
      </c>
      <c r="S14" s="3">
        <v>3240</v>
      </c>
    </row>
    <row r="15" spans="2:19" s="2" customFormat="1" x14ac:dyDescent="0.3">
      <c r="B15" s="4" t="s">
        <v>18</v>
      </c>
      <c r="C15" s="4">
        <v>3351100</v>
      </c>
      <c r="D15" s="4" t="s">
        <v>29</v>
      </c>
      <c r="E15" s="7">
        <v>21900</v>
      </c>
      <c r="F15" s="6" t="s">
        <v>19</v>
      </c>
      <c r="G15" s="3">
        <v>21900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21900</v>
      </c>
    </row>
    <row r="16" spans="2:19" s="2" customFormat="1" x14ac:dyDescent="0.3">
      <c r="B16" s="4" t="s">
        <v>20</v>
      </c>
      <c r="C16" s="4">
        <v>9134304</v>
      </c>
      <c r="D16" s="4" t="s">
        <v>30</v>
      </c>
      <c r="E16" s="7">
        <v>250</v>
      </c>
      <c r="F16" s="6" t="s">
        <v>16</v>
      </c>
      <c r="G16" s="3">
        <v>250</v>
      </c>
      <c r="H16" s="3">
        <v>250</v>
      </c>
      <c r="I16" s="3">
        <v>250</v>
      </c>
      <c r="J16" s="3">
        <v>250</v>
      </c>
      <c r="K16" s="3">
        <v>250</v>
      </c>
      <c r="L16" s="3">
        <v>250</v>
      </c>
      <c r="M16" s="3">
        <v>250</v>
      </c>
      <c r="N16" s="3">
        <v>250</v>
      </c>
      <c r="O16" s="3">
        <v>250</v>
      </c>
      <c r="P16" s="3">
        <v>250</v>
      </c>
      <c r="Q16" s="3">
        <v>250</v>
      </c>
      <c r="R16" s="3">
        <v>250</v>
      </c>
      <c r="S16" s="3">
        <v>3000</v>
      </c>
    </row>
    <row r="17" spans="2:21" s="2" customFormat="1" x14ac:dyDescent="0.3">
      <c r="B17" s="4" t="s">
        <v>21</v>
      </c>
      <c r="C17" s="11">
        <v>9131400</v>
      </c>
      <c r="D17" s="4" t="s">
        <v>11</v>
      </c>
      <c r="E17" s="4">
        <v>7</v>
      </c>
      <c r="F17" s="4" t="s">
        <v>5</v>
      </c>
      <c r="G17" s="10">
        <v>7952</v>
      </c>
      <c r="H17" s="10">
        <v>7952</v>
      </c>
      <c r="I17" s="10">
        <v>7952</v>
      </c>
      <c r="J17" s="10">
        <v>7952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31808</v>
      </c>
    </row>
    <row r="18" spans="2:21" s="2" customFormat="1" x14ac:dyDescent="0.3">
      <c r="B18" s="4" t="s">
        <v>22</v>
      </c>
      <c r="C18" s="4">
        <v>9159400</v>
      </c>
      <c r="D18" s="4" t="s">
        <v>32</v>
      </c>
      <c r="E18" s="4">
        <v>300</v>
      </c>
      <c r="F18" s="4" t="s">
        <v>23</v>
      </c>
      <c r="G18" s="3">
        <v>3500</v>
      </c>
      <c r="H18" s="3">
        <v>3600</v>
      </c>
      <c r="I18" s="3">
        <v>3600</v>
      </c>
      <c r="J18" s="3">
        <v>3600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42900</v>
      </c>
    </row>
    <row r="19" spans="2:21" s="2" customFormat="1" x14ac:dyDescent="0.3">
      <c r="B19" s="4"/>
      <c r="C19" s="4">
        <v>9139317</v>
      </c>
      <c r="D19" s="4" t="s">
        <v>33</v>
      </c>
      <c r="E19" s="4"/>
      <c r="F19" s="4"/>
      <c r="G19" s="3">
        <v>3500</v>
      </c>
      <c r="H19" s="3">
        <v>3600</v>
      </c>
      <c r="I19" s="3">
        <v>3600</v>
      </c>
      <c r="J19" s="3">
        <v>3600</v>
      </c>
      <c r="K19" s="3"/>
      <c r="L19" s="3"/>
      <c r="M19" s="3"/>
      <c r="N19" s="3"/>
      <c r="O19" s="3"/>
      <c r="P19" s="3"/>
      <c r="Q19" s="3"/>
      <c r="R19" s="3"/>
      <c r="S19" s="3"/>
    </row>
    <row r="20" spans="2:21" s="2" customFormat="1" x14ac:dyDescent="0.3">
      <c r="B20" s="4"/>
      <c r="C20" s="4">
        <v>9156004</v>
      </c>
      <c r="D20" s="4" t="s">
        <v>34</v>
      </c>
      <c r="E20" s="4"/>
      <c r="F20" s="4"/>
      <c r="G20" s="3">
        <v>3500</v>
      </c>
      <c r="H20" s="3">
        <v>3600</v>
      </c>
      <c r="I20" s="3">
        <v>3600</v>
      </c>
      <c r="J20" s="3">
        <v>3600</v>
      </c>
      <c r="K20" s="3"/>
      <c r="L20" s="3"/>
      <c r="M20" s="3"/>
      <c r="N20" s="3"/>
      <c r="O20" s="3"/>
      <c r="P20" s="3"/>
      <c r="Q20" s="3"/>
      <c r="R20" s="3"/>
      <c r="S20" s="3"/>
    </row>
    <row r="21" spans="2:21" s="2" customFormat="1" x14ac:dyDescent="0.3">
      <c r="B21" s="4" t="s">
        <v>24</v>
      </c>
      <c r="C21" s="4">
        <v>9139323</v>
      </c>
      <c r="D21" s="4" t="s">
        <v>35</v>
      </c>
      <c r="E21" s="4">
        <v>300</v>
      </c>
      <c r="F21" s="4" t="s">
        <v>23</v>
      </c>
      <c r="G21" s="3">
        <v>10500</v>
      </c>
      <c r="H21" s="3">
        <v>10800</v>
      </c>
      <c r="I21" s="3">
        <v>10800</v>
      </c>
      <c r="J21" s="3">
        <v>10800</v>
      </c>
      <c r="K21" s="3">
        <v>1000</v>
      </c>
      <c r="L21" s="3">
        <v>1000</v>
      </c>
      <c r="M21" s="3">
        <v>1000</v>
      </c>
      <c r="N21" s="3">
        <v>1000</v>
      </c>
      <c r="O21" s="3">
        <v>1000</v>
      </c>
      <c r="P21" s="3">
        <v>1000</v>
      </c>
      <c r="Q21" s="3">
        <v>1000</v>
      </c>
      <c r="R21" s="3">
        <v>1000</v>
      </c>
      <c r="S21" s="3">
        <v>42900</v>
      </c>
    </row>
    <row r="22" spans="2:21" s="2" customFormat="1" x14ac:dyDescent="0.3">
      <c r="B22" s="4" t="s">
        <v>25</v>
      </c>
      <c r="C22" s="4">
        <v>9136402</v>
      </c>
      <c r="D22" s="4" t="s">
        <v>31</v>
      </c>
      <c r="E22" s="4">
        <v>1500</v>
      </c>
      <c r="F22" s="4" t="s">
        <v>16</v>
      </c>
      <c r="G22" s="3">
        <v>1500</v>
      </c>
      <c r="H22" s="3">
        <v>1500</v>
      </c>
      <c r="I22" s="3">
        <v>1500</v>
      </c>
      <c r="J22" s="3">
        <v>3000</v>
      </c>
      <c r="K22" s="3">
        <v>1500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9000</v>
      </c>
    </row>
    <row r="23" spans="2:21" s="9" customFormat="1" x14ac:dyDescent="0.3">
      <c r="B23" s="4" t="s">
        <v>37</v>
      </c>
      <c r="C23" s="4">
        <v>9139318</v>
      </c>
      <c r="D23" s="4" t="s">
        <v>37</v>
      </c>
      <c r="E23" s="4">
        <v>1200</v>
      </c>
      <c r="F23" s="4" t="s">
        <v>16</v>
      </c>
      <c r="G23" s="10">
        <v>12000</v>
      </c>
      <c r="H23" s="10">
        <v>12000</v>
      </c>
      <c r="I23" s="10">
        <v>12000</v>
      </c>
      <c r="J23" s="10">
        <v>12000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48000</v>
      </c>
      <c r="U23" s="2"/>
    </row>
    <row r="26" spans="2:21" s="2" customFormat="1" ht="25.5" customHeight="1" x14ac:dyDescent="0.3">
      <c r="B26" s="14" t="s">
        <v>2</v>
      </c>
      <c r="C26" s="14"/>
      <c r="D26" s="14"/>
      <c r="E26" s="14"/>
      <c r="F26" s="14"/>
      <c r="G26" s="14"/>
      <c r="H26" s="14"/>
      <c r="I26" s="16">
        <v>42795</v>
      </c>
      <c r="J26" s="16">
        <v>42826</v>
      </c>
      <c r="K26" s="16">
        <v>42856</v>
      </c>
      <c r="L26" s="16">
        <v>42887</v>
      </c>
      <c r="M26" s="16">
        <v>42917</v>
      </c>
      <c r="N26" s="16">
        <v>42948</v>
      </c>
      <c r="O26" s="16">
        <v>42979</v>
      </c>
      <c r="P26" s="16">
        <v>43009</v>
      </c>
      <c r="Q26" s="16">
        <v>43040</v>
      </c>
      <c r="R26" s="23">
        <v>43070</v>
      </c>
      <c r="S26" s="18">
        <v>43101</v>
      </c>
      <c r="T26" s="16">
        <v>43132</v>
      </c>
    </row>
    <row r="27" spans="2:21" s="2" customFormat="1" x14ac:dyDescent="0.3">
      <c r="B27" s="12" t="s">
        <v>42</v>
      </c>
      <c r="C27" s="12" t="s">
        <v>41</v>
      </c>
      <c r="D27" s="12" t="s">
        <v>40</v>
      </c>
      <c r="E27" s="12"/>
      <c r="F27" s="12"/>
      <c r="G27" s="12"/>
      <c r="H27" s="12"/>
      <c r="I27" s="1" t="s">
        <v>1</v>
      </c>
      <c r="J27" s="1" t="s">
        <v>1</v>
      </c>
      <c r="K27" s="1" t="s">
        <v>1</v>
      </c>
      <c r="L27" s="1" t="s">
        <v>1</v>
      </c>
      <c r="M27" s="1" t="s">
        <v>1</v>
      </c>
      <c r="N27" s="1" t="s">
        <v>1</v>
      </c>
      <c r="O27" s="1" t="s">
        <v>1</v>
      </c>
      <c r="P27" s="1" t="s">
        <v>1</v>
      </c>
      <c r="Q27" s="1" t="s">
        <v>1</v>
      </c>
      <c r="R27" s="8" t="s">
        <v>1</v>
      </c>
      <c r="S27" s="19" t="s">
        <v>1</v>
      </c>
      <c r="T27" s="1" t="s">
        <v>1</v>
      </c>
    </row>
    <row r="28" spans="2:21" s="2" customFormat="1" x14ac:dyDescent="0.3">
      <c r="B28" s="4" t="s">
        <v>18</v>
      </c>
      <c r="C28" s="4" t="s">
        <v>29</v>
      </c>
      <c r="D28" s="4">
        <v>3351100</v>
      </c>
      <c r="E28" s="15" t="s">
        <v>43</v>
      </c>
      <c r="F28" s="15" t="s">
        <v>44</v>
      </c>
      <c r="G28" s="27">
        <v>0</v>
      </c>
      <c r="H28" s="27">
        <v>0</v>
      </c>
      <c r="I28" s="3">
        <v>21900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24">
        <v>0</v>
      </c>
      <c r="S28" s="20">
        <v>0</v>
      </c>
      <c r="T28" s="3">
        <v>0</v>
      </c>
    </row>
    <row r="29" spans="2:21" s="2" customFormat="1" x14ac:dyDescent="0.3">
      <c r="B29" s="4" t="s">
        <v>28</v>
      </c>
      <c r="C29" s="4" t="s">
        <v>28</v>
      </c>
      <c r="D29" s="4">
        <v>9131120</v>
      </c>
      <c r="E29" s="15" t="s">
        <v>43</v>
      </c>
      <c r="F29" s="15" t="s">
        <v>44</v>
      </c>
      <c r="G29" s="27">
        <v>0</v>
      </c>
      <c r="H29" s="27">
        <v>0</v>
      </c>
      <c r="I29" s="3">
        <v>760</v>
      </c>
      <c r="J29" s="3">
        <v>760</v>
      </c>
      <c r="K29" s="3">
        <v>1520</v>
      </c>
      <c r="L29" s="3">
        <v>1520</v>
      </c>
      <c r="M29" s="3">
        <v>1520</v>
      </c>
      <c r="N29" s="3">
        <v>1520</v>
      </c>
      <c r="O29" s="3">
        <v>1520</v>
      </c>
      <c r="P29" s="3">
        <v>1520</v>
      </c>
      <c r="Q29" s="3">
        <v>1520</v>
      </c>
      <c r="R29" s="24">
        <v>1520</v>
      </c>
      <c r="S29" s="20">
        <v>1520</v>
      </c>
      <c r="T29" s="3">
        <v>1520</v>
      </c>
    </row>
    <row r="30" spans="2:21" s="2" customFormat="1" x14ac:dyDescent="0.3">
      <c r="B30" s="4" t="s">
        <v>10</v>
      </c>
      <c r="C30" s="4" t="s">
        <v>10</v>
      </c>
      <c r="D30" s="4">
        <v>9131132</v>
      </c>
      <c r="E30" s="15" t="s">
        <v>43</v>
      </c>
      <c r="F30" s="15" t="s">
        <v>44</v>
      </c>
      <c r="G30" s="27">
        <v>0</v>
      </c>
      <c r="H30" s="27">
        <v>0</v>
      </c>
      <c r="I30" s="3">
        <v>4500</v>
      </c>
      <c r="J30" s="3">
        <v>4500</v>
      </c>
      <c r="K30" s="3">
        <v>4500</v>
      </c>
      <c r="L30" s="3">
        <v>4500</v>
      </c>
      <c r="M30" s="3">
        <v>4500</v>
      </c>
      <c r="N30" s="3">
        <v>3750</v>
      </c>
      <c r="O30" s="3">
        <v>2250</v>
      </c>
      <c r="P30" s="3">
        <v>2250</v>
      </c>
      <c r="Q30" s="3">
        <v>2250</v>
      </c>
      <c r="R30" s="24">
        <v>2250</v>
      </c>
      <c r="S30" s="20">
        <v>2250</v>
      </c>
      <c r="T30" s="3">
        <v>3000</v>
      </c>
    </row>
    <row r="31" spans="2:21" s="2" customFormat="1" x14ac:dyDescent="0.3">
      <c r="B31" s="11" t="s">
        <v>27</v>
      </c>
      <c r="C31" s="11" t="s">
        <v>27</v>
      </c>
      <c r="D31" s="11">
        <v>9131300</v>
      </c>
      <c r="E31" s="15" t="s">
        <v>43</v>
      </c>
      <c r="F31" s="15" t="s">
        <v>44</v>
      </c>
      <c r="G31" s="27">
        <v>0</v>
      </c>
      <c r="H31" s="27">
        <v>0</v>
      </c>
      <c r="I31" s="3">
        <v>990</v>
      </c>
      <c r="J31" s="3">
        <v>990</v>
      </c>
      <c r="K31" s="3">
        <v>990</v>
      </c>
      <c r="L31" s="3">
        <v>990</v>
      </c>
      <c r="M31" s="3">
        <v>990</v>
      </c>
      <c r="N31" s="3">
        <v>990</v>
      </c>
      <c r="O31" s="3">
        <v>990</v>
      </c>
      <c r="P31" s="3">
        <v>990</v>
      </c>
      <c r="Q31" s="3">
        <v>990</v>
      </c>
      <c r="R31" s="24">
        <v>990</v>
      </c>
      <c r="S31" s="20">
        <v>990</v>
      </c>
      <c r="T31" s="3">
        <v>990</v>
      </c>
    </row>
    <row r="32" spans="2:21" s="2" customFormat="1" x14ac:dyDescent="0.3">
      <c r="B32" s="11" t="s">
        <v>11</v>
      </c>
      <c r="C32" s="11" t="s">
        <v>11</v>
      </c>
      <c r="D32" s="11">
        <v>9131400</v>
      </c>
      <c r="E32" s="15" t="s">
        <v>43</v>
      </c>
      <c r="F32" s="15" t="s">
        <v>44</v>
      </c>
      <c r="G32" s="27">
        <v>0</v>
      </c>
      <c r="H32" s="27">
        <v>0</v>
      </c>
      <c r="I32" s="3">
        <f>7200+7952</f>
        <v>15152</v>
      </c>
      <c r="J32" s="3">
        <f>7200+7952</f>
        <v>15152</v>
      </c>
      <c r="K32" s="3">
        <f>7200+7952</f>
        <v>15152</v>
      </c>
      <c r="L32" s="3">
        <f>7200+7952</f>
        <v>15152</v>
      </c>
      <c r="M32" s="3">
        <v>7200</v>
      </c>
      <c r="N32" s="3">
        <v>7200</v>
      </c>
      <c r="O32" s="3">
        <v>7200</v>
      </c>
      <c r="P32" s="3">
        <v>7200</v>
      </c>
      <c r="Q32" s="3">
        <v>7200</v>
      </c>
      <c r="R32" s="24">
        <v>7200</v>
      </c>
      <c r="S32" s="20">
        <v>7200</v>
      </c>
      <c r="T32" s="3">
        <v>7200</v>
      </c>
    </row>
    <row r="33" spans="2:21" s="2" customFormat="1" x14ac:dyDescent="0.3">
      <c r="B33" s="4" t="s">
        <v>20</v>
      </c>
      <c r="C33" s="4" t="s">
        <v>30</v>
      </c>
      <c r="D33" s="4">
        <v>9134304</v>
      </c>
      <c r="E33" s="15" t="s">
        <v>43</v>
      </c>
      <c r="F33" s="15" t="s">
        <v>44</v>
      </c>
      <c r="G33" s="27">
        <v>0</v>
      </c>
      <c r="H33" s="27">
        <v>0</v>
      </c>
      <c r="I33" s="3">
        <v>250</v>
      </c>
      <c r="J33" s="3">
        <v>250</v>
      </c>
      <c r="K33" s="3">
        <v>250</v>
      </c>
      <c r="L33" s="3">
        <v>250</v>
      </c>
      <c r="M33" s="3">
        <v>250</v>
      </c>
      <c r="N33" s="3">
        <v>250</v>
      </c>
      <c r="O33" s="3">
        <v>250</v>
      </c>
      <c r="P33" s="3">
        <v>250</v>
      </c>
      <c r="Q33" s="3">
        <v>250</v>
      </c>
      <c r="R33" s="24">
        <v>250</v>
      </c>
      <c r="S33" s="20">
        <v>250</v>
      </c>
      <c r="T33" s="3">
        <v>250</v>
      </c>
    </row>
    <row r="34" spans="2:21" s="2" customFormat="1" x14ac:dyDescent="0.3">
      <c r="B34" s="4" t="s">
        <v>15</v>
      </c>
      <c r="C34" s="4" t="s">
        <v>15</v>
      </c>
      <c r="D34" s="4">
        <v>9135200</v>
      </c>
      <c r="E34" s="15" t="s">
        <v>43</v>
      </c>
      <c r="F34" s="15" t="s">
        <v>44</v>
      </c>
      <c r="G34" s="27">
        <v>0</v>
      </c>
      <c r="H34" s="27">
        <v>0</v>
      </c>
      <c r="I34" s="3">
        <v>1600</v>
      </c>
      <c r="J34" s="3">
        <v>1600</v>
      </c>
      <c r="K34" s="3">
        <v>1600</v>
      </c>
      <c r="L34" s="3">
        <v>1600</v>
      </c>
      <c r="M34" s="3">
        <v>1600</v>
      </c>
      <c r="N34" s="3">
        <v>1600</v>
      </c>
      <c r="O34" s="3">
        <v>1600</v>
      </c>
      <c r="P34" s="3">
        <v>1600</v>
      </c>
      <c r="Q34" s="3">
        <v>1600</v>
      </c>
      <c r="R34" s="24">
        <v>1600</v>
      </c>
      <c r="S34" s="20">
        <v>1600</v>
      </c>
      <c r="T34" s="3">
        <v>1600</v>
      </c>
    </row>
    <row r="35" spans="2:21" s="2" customFormat="1" x14ac:dyDescent="0.3">
      <c r="B35" s="4" t="s">
        <v>6</v>
      </c>
      <c r="C35" s="4" t="s">
        <v>6</v>
      </c>
      <c r="D35" s="4">
        <v>9135400</v>
      </c>
      <c r="E35" s="15" t="s">
        <v>43</v>
      </c>
      <c r="F35" s="15" t="s">
        <v>44</v>
      </c>
      <c r="G35" s="27">
        <v>0</v>
      </c>
      <c r="H35" s="27">
        <v>0</v>
      </c>
      <c r="I35" s="3">
        <v>13200</v>
      </c>
      <c r="J35" s="3">
        <v>13200</v>
      </c>
      <c r="K35" s="3">
        <v>13200</v>
      </c>
      <c r="L35" s="3">
        <v>13200</v>
      </c>
      <c r="M35" s="3">
        <v>13200</v>
      </c>
      <c r="N35" s="3">
        <v>11000</v>
      </c>
      <c r="O35" s="3">
        <v>6600</v>
      </c>
      <c r="P35" s="3">
        <v>6600</v>
      </c>
      <c r="Q35" s="3">
        <v>6600</v>
      </c>
      <c r="R35" s="24">
        <v>6600</v>
      </c>
      <c r="S35" s="20">
        <v>6600</v>
      </c>
      <c r="T35" s="3">
        <v>8800</v>
      </c>
    </row>
    <row r="36" spans="2:21" s="2" customFormat="1" x14ac:dyDescent="0.3">
      <c r="B36" s="4" t="s">
        <v>12</v>
      </c>
      <c r="C36" s="4" t="s">
        <v>12</v>
      </c>
      <c r="D36" s="4">
        <v>9136401</v>
      </c>
      <c r="E36" s="15" t="s">
        <v>43</v>
      </c>
      <c r="F36" s="15" t="s">
        <v>44</v>
      </c>
      <c r="G36" s="27">
        <v>0</v>
      </c>
      <c r="H36" s="27">
        <v>0</v>
      </c>
      <c r="I36" s="3">
        <v>300</v>
      </c>
      <c r="J36" s="3">
        <v>300</v>
      </c>
      <c r="K36" s="3">
        <v>300</v>
      </c>
      <c r="L36" s="3">
        <v>300</v>
      </c>
      <c r="M36" s="3">
        <v>300</v>
      </c>
      <c r="N36" s="3">
        <v>300</v>
      </c>
      <c r="O36" s="3">
        <v>300</v>
      </c>
      <c r="P36" s="3">
        <v>300</v>
      </c>
      <c r="Q36" s="3">
        <v>300</v>
      </c>
      <c r="R36" s="24">
        <v>300</v>
      </c>
      <c r="S36" s="20">
        <v>300</v>
      </c>
      <c r="T36" s="3">
        <v>300</v>
      </c>
    </row>
    <row r="37" spans="2:21" s="2" customFormat="1" x14ac:dyDescent="0.3">
      <c r="B37" s="4" t="s">
        <v>25</v>
      </c>
      <c r="C37" s="4" t="s">
        <v>31</v>
      </c>
      <c r="D37" s="4">
        <v>9136402</v>
      </c>
      <c r="E37" s="15" t="s">
        <v>43</v>
      </c>
      <c r="F37" s="15" t="s">
        <v>44</v>
      </c>
      <c r="G37" s="27">
        <v>0</v>
      </c>
      <c r="H37" s="27">
        <v>0</v>
      </c>
      <c r="I37" s="3">
        <v>1500</v>
      </c>
      <c r="J37" s="3">
        <v>1500</v>
      </c>
      <c r="K37" s="3">
        <v>1500</v>
      </c>
      <c r="L37" s="3">
        <v>3000</v>
      </c>
      <c r="M37" s="3">
        <v>1500</v>
      </c>
      <c r="N37" s="3">
        <v>0</v>
      </c>
      <c r="O37" s="3">
        <v>0</v>
      </c>
      <c r="P37" s="3">
        <v>0</v>
      </c>
      <c r="Q37" s="3">
        <v>0</v>
      </c>
      <c r="R37" s="24">
        <v>0</v>
      </c>
      <c r="S37" s="20">
        <v>0</v>
      </c>
      <c r="T37" s="3">
        <v>0</v>
      </c>
    </row>
    <row r="38" spans="2:21" s="2" customFormat="1" x14ac:dyDescent="0.3">
      <c r="B38" s="4" t="s">
        <v>17</v>
      </c>
      <c r="C38" s="4" t="s">
        <v>38</v>
      </c>
      <c r="D38" s="4">
        <v>9139314</v>
      </c>
      <c r="E38" s="15" t="s">
        <v>43</v>
      </c>
      <c r="F38" s="15" t="s">
        <v>44</v>
      </c>
      <c r="G38" s="27">
        <v>0</v>
      </c>
      <c r="H38" s="27">
        <v>0</v>
      </c>
      <c r="I38" s="3">
        <v>270</v>
      </c>
      <c r="J38" s="3">
        <v>270</v>
      </c>
      <c r="K38" s="3">
        <v>270</v>
      </c>
      <c r="L38" s="3">
        <v>270</v>
      </c>
      <c r="M38" s="3">
        <v>270</v>
      </c>
      <c r="N38" s="3">
        <v>270</v>
      </c>
      <c r="O38" s="3">
        <v>270</v>
      </c>
      <c r="P38" s="3">
        <v>270</v>
      </c>
      <c r="Q38" s="3">
        <v>270</v>
      </c>
      <c r="R38" s="24">
        <v>270</v>
      </c>
      <c r="S38" s="20">
        <v>270</v>
      </c>
      <c r="T38" s="3">
        <v>270</v>
      </c>
    </row>
    <row r="39" spans="2:21" s="2" customFormat="1" x14ac:dyDescent="0.3">
      <c r="B39" s="11" t="s">
        <v>14</v>
      </c>
      <c r="C39" s="11" t="s">
        <v>39</v>
      </c>
      <c r="D39" s="11">
        <v>9139315</v>
      </c>
      <c r="E39" s="15" t="s">
        <v>43</v>
      </c>
      <c r="F39" s="15" t="s">
        <v>44</v>
      </c>
      <c r="G39" s="27">
        <v>0</v>
      </c>
      <c r="H39" s="27">
        <v>0</v>
      </c>
      <c r="I39" s="3">
        <v>1500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24">
        <v>0</v>
      </c>
      <c r="S39" s="20">
        <v>0</v>
      </c>
      <c r="T39" s="3">
        <v>0</v>
      </c>
    </row>
    <row r="40" spans="2:21" s="2" customFormat="1" x14ac:dyDescent="0.3">
      <c r="B40" s="4" t="s">
        <v>8</v>
      </c>
      <c r="C40" s="4" t="s">
        <v>8</v>
      </c>
      <c r="D40" s="4">
        <v>9139316</v>
      </c>
      <c r="E40" s="15" t="s">
        <v>43</v>
      </c>
      <c r="F40" s="15" t="s">
        <v>44</v>
      </c>
      <c r="G40" s="27">
        <v>0</v>
      </c>
      <c r="H40" s="27">
        <v>0</v>
      </c>
      <c r="I40" s="3">
        <v>6000</v>
      </c>
      <c r="J40" s="3">
        <v>9000</v>
      </c>
      <c r="K40" s="3">
        <v>6000</v>
      </c>
      <c r="L40" s="3">
        <v>6000</v>
      </c>
      <c r="M40" s="3">
        <v>6000</v>
      </c>
      <c r="N40" s="3">
        <v>6000</v>
      </c>
      <c r="O40" s="3">
        <v>3000</v>
      </c>
      <c r="P40" s="3">
        <v>3000</v>
      </c>
      <c r="Q40" s="3">
        <v>3000</v>
      </c>
      <c r="R40" s="24">
        <v>3000</v>
      </c>
      <c r="S40" s="20">
        <v>3000</v>
      </c>
      <c r="T40" s="3">
        <v>3000</v>
      </c>
    </row>
    <row r="41" spans="2:21" s="2" customFormat="1" x14ac:dyDescent="0.3">
      <c r="B41" s="4"/>
      <c r="C41" s="4" t="s">
        <v>33</v>
      </c>
      <c r="D41" s="4">
        <v>9139317</v>
      </c>
      <c r="E41" s="15" t="s">
        <v>43</v>
      </c>
      <c r="F41" s="15" t="s">
        <v>44</v>
      </c>
      <c r="G41" s="27">
        <v>0</v>
      </c>
      <c r="H41" s="27">
        <v>0</v>
      </c>
      <c r="I41" s="3">
        <v>3500</v>
      </c>
      <c r="J41" s="3">
        <v>3600</v>
      </c>
      <c r="K41" s="3">
        <v>3600</v>
      </c>
      <c r="L41" s="3">
        <v>3600</v>
      </c>
      <c r="M41" s="3"/>
      <c r="N41" s="3"/>
      <c r="O41" s="3"/>
      <c r="P41" s="3"/>
      <c r="Q41" s="3"/>
      <c r="R41" s="24"/>
      <c r="S41" s="20"/>
      <c r="T41" s="3"/>
    </row>
    <row r="42" spans="2:21" s="2" customFormat="1" x14ac:dyDescent="0.3">
      <c r="B42" s="4" t="s">
        <v>37</v>
      </c>
      <c r="C42" s="4" t="s">
        <v>37</v>
      </c>
      <c r="D42" s="4">
        <v>9139318</v>
      </c>
      <c r="E42" s="15" t="s">
        <v>43</v>
      </c>
      <c r="F42" s="15" t="s">
        <v>44</v>
      </c>
      <c r="G42" s="27">
        <v>0</v>
      </c>
      <c r="H42" s="27">
        <v>0</v>
      </c>
      <c r="I42" s="10">
        <v>12000</v>
      </c>
      <c r="J42" s="10">
        <v>12000</v>
      </c>
      <c r="K42" s="10">
        <v>12000</v>
      </c>
      <c r="L42" s="10">
        <v>12000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25">
        <v>0</v>
      </c>
      <c r="S42" s="21">
        <v>0</v>
      </c>
      <c r="T42" s="10">
        <v>0</v>
      </c>
    </row>
    <row r="43" spans="2:21" s="2" customFormat="1" x14ac:dyDescent="0.3">
      <c r="B43" s="4" t="s">
        <v>24</v>
      </c>
      <c r="C43" s="4" t="s">
        <v>35</v>
      </c>
      <c r="D43" s="4">
        <v>9139323</v>
      </c>
      <c r="E43" s="15" t="s">
        <v>43</v>
      </c>
      <c r="F43" s="15" t="s">
        <v>44</v>
      </c>
      <c r="G43" s="27">
        <v>0</v>
      </c>
      <c r="H43" s="27">
        <v>0</v>
      </c>
      <c r="I43" s="3">
        <v>10500</v>
      </c>
      <c r="J43" s="3">
        <v>10800</v>
      </c>
      <c r="K43" s="3">
        <v>10800</v>
      </c>
      <c r="L43" s="3">
        <v>10800</v>
      </c>
      <c r="M43" s="3">
        <v>1000</v>
      </c>
      <c r="N43" s="3">
        <v>1000</v>
      </c>
      <c r="O43" s="3">
        <v>1000</v>
      </c>
      <c r="P43" s="3">
        <v>1000</v>
      </c>
      <c r="Q43" s="3">
        <v>1000</v>
      </c>
      <c r="R43" s="24">
        <v>1000</v>
      </c>
      <c r="S43" s="20">
        <v>1000</v>
      </c>
      <c r="T43" s="3">
        <v>1000</v>
      </c>
    </row>
    <row r="44" spans="2:21" s="2" customFormat="1" x14ac:dyDescent="0.3">
      <c r="B44" s="4" t="s">
        <v>13</v>
      </c>
      <c r="C44" s="4" t="s">
        <v>36</v>
      </c>
      <c r="D44" s="4">
        <v>9156002</v>
      </c>
      <c r="E44" s="15" t="s">
        <v>43</v>
      </c>
      <c r="F44" s="15" t="s">
        <v>44</v>
      </c>
      <c r="G44" s="27">
        <v>0</v>
      </c>
      <c r="H44" s="27">
        <v>0</v>
      </c>
      <c r="I44" s="3">
        <v>1800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24">
        <v>0</v>
      </c>
      <c r="S44" s="20">
        <v>0</v>
      </c>
      <c r="T44" s="3">
        <v>0</v>
      </c>
    </row>
    <row r="45" spans="2:21" s="2" customFormat="1" x14ac:dyDescent="0.3">
      <c r="B45" s="4"/>
      <c r="C45" s="4" t="s">
        <v>34</v>
      </c>
      <c r="D45" s="4">
        <v>9156004</v>
      </c>
      <c r="E45" s="15" t="s">
        <v>43</v>
      </c>
      <c r="F45" s="15" t="s">
        <v>44</v>
      </c>
      <c r="G45" s="27">
        <v>0</v>
      </c>
      <c r="H45" s="27">
        <v>0</v>
      </c>
      <c r="I45" s="3">
        <v>3500</v>
      </c>
      <c r="J45" s="3">
        <v>3600</v>
      </c>
      <c r="K45" s="3">
        <v>3600</v>
      </c>
      <c r="L45" s="3">
        <v>3600</v>
      </c>
      <c r="M45" s="3"/>
      <c r="N45" s="3"/>
      <c r="O45" s="3"/>
      <c r="P45" s="3"/>
      <c r="Q45" s="3"/>
      <c r="R45" s="24"/>
      <c r="S45" s="20"/>
      <c r="T45" s="3"/>
    </row>
    <row r="46" spans="2:21" s="9" customFormat="1" x14ac:dyDescent="0.3">
      <c r="B46" s="4" t="s">
        <v>22</v>
      </c>
      <c r="C46" s="4" t="s">
        <v>32</v>
      </c>
      <c r="D46" s="4">
        <v>9159400</v>
      </c>
      <c r="E46" s="15" t="s">
        <v>43</v>
      </c>
      <c r="F46" s="15" t="s">
        <v>44</v>
      </c>
      <c r="G46" s="27">
        <v>0</v>
      </c>
      <c r="H46" s="27">
        <v>0</v>
      </c>
      <c r="I46" s="3">
        <v>3500</v>
      </c>
      <c r="J46" s="3">
        <v>3600</v>
      </c>
      <c r="K46" s="3">
        <v>3600</v>
      </c>
      <c r="L46" s="3">
        <v>3600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24">
        <v>0</v>
      </c>
      <c r="S46" s="20">
        <v>0</v>
      </c>
      <c r="T46" s="3">
        <v>0</v>
      </c>
      <c r="U46" s="2"/>
    </row>
    <row r="47" spans="2:21" x14ac:dyDescent="0.3">
      <c r="G47" s="28"/>
      <c r="H47" s="28"/>
      <c r="P47" s="26"/>
      <c r="Q47" s="22"/>
    </row>
    <row r="48" spans="2:21" x14ac:dyDescent="0.3">
      <c r="Q48" s="17"/>
    </row>
  </sheetData>
  <sortState xmlns:xlrd2="http://schemas.microsoft.com/office/spreadsheetml/2017/richdata2" ref="B28:Q47">
    <sortCondition ref="D28:D4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 x item</vt:lpstr>
      <vt:lpstr>Plantilla OHLA</vt:lpstr>
      <vt:lpstr>txt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Lesly Reyes</dc:creator>
  <cp:lastModifiedBy>Patricia Cordero</cp:lastModifiedBy>
  <cp:lastPrinted>2017-03-14T15:42:57Z</cp:lastPrinted>
  <dcterms:created xsi:type="dcterms:W3CDTF">2017-02-16T20:44:35Z</dcterms:created>
  <dcterms:modified xsi:type="dcterms:W3CDTF">2022-05-19T16:15:57Z</dcterms:modified>
</cp:coreProperties>
</file>