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ADQUISICIONES\RFQ-0014-OHLA-PQ4 CONST DEF RIB RIO GRANDE\7.Comunicaciones\a Postores\04_28.10.2022\"/>
    </mc:Choice>
  </mc:AlternateContent>
  <xr:revisionPtr revIDLastSave="0" documentId="13_ncr:1_{61900108-F0D2-479E-9552-96A656C31D70}" xr6:coauthVersionLast="36" xr6:coauthVersionMax="36" xr10:uidLastSave="{00000000-0000-0000-0000-000000000000}"/>
  <bookViews>
    <workbookView xWindow="0" yWindow="0" windowWidth="20490" windowHeight="7545" xr2:uid="{102713E6-C38F-4800-A7FA-99B20321D940}"/>
  </bookViews>
  <sheets>
    <sheet name="OHL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OHLA!$B$7:$J$99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OHLA!$B$1:$J$108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0">OHLA!$1:$7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5" i="1" l="1"/>
  <c r="I105" i="1" s="1"/>
  <c r="I104" i="1" s="1"/>
  <c r="I97" i="1"/>
  <c r="I95" i="1"/>
  <c r="I94" i="1"/>
  <c r="I93" i="1"/>
  <c r="I92" i="1"/>
  <c r="I91" i="1"/>
  <c r="I90" i="1"/>
  <c r="I88" i="1"/>
  <c r="I87" i="1" s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1" i="1"/>
  <c r="I20" i="1"/>
  <c r="I18" i="1"/>
  <c r="I17" i="1"/>
  <c r="I16" i="1"/>
  <c r="I15" i="1"/>
  <c r="I14" i="1"/>
  <c r="I13" i="1"/>
  <c r="I11" i="1"/>
  <c r="I10" i="1"/>
  <c r="I9" i="1" s="1"/>
  <c r="I19" i="1" l="1"/>
  <c r="I12" i="1"/>
  <c r="I8" i="1" s="1"/>
  <c r="I57" i="1"/>
  <c r="I44" i="1"/>
  <c r="I23" i="1"/>
  <c r="I22" i="1" s="1"/>
  <c r="I66" i="1"/>
  <c r="I89" i="1"/>
  <c r="I96" i="1" l="1"/>
  <c r="H97" i="1" s="1"/>
  <c r="I98" i="1"/>
  <c r="I99" i="1" s="1"/>
</calcChain>
</file>

<file path=xl/sharedStrings.xml><?xml version="1.0" encoding="utf-8"?>
<sst xmlns="http://schemas.openxmlformats.org/spreadsheetml/2006/main" count="356" uniqueCount="222">
  <si>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</si>
  <si>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</si>
  <si>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</si>
  <si>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</si>
  <si>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</si>
  <si>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</si>
  <si>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 Exp. Construcción</t>
  </si>
  <si>
    <t>OHLA CONSTRUCCIÓN</t>
  </si>
  <si>
    <t>METRADO</t>
  </si>
  <si>
    <t>P. UNITARIO
S/</t>
  </si>
  <si>
    <t>P. PARCIAL
S/</t>
  </si>
  <si>
    <t>Comentarios OHLA GESTION</t>
  </si>
  <si>
    <t>01</t>
  </si>
  <si>
    <t>CONSTRUCCION DE DEFENSAS RIBEREÑAS</t>
  </si>
  <si>
    <t>01.01</t>
  </si>
  <si>
    <t>OBRAS PROVISIONALES</t>
  </si>
  <si>
    <t>01.01.01</t>
  </si>
  <si>
    <t>CARTEL DE IDENTIFICACION DE LA OBRA DE 3.60M X 2.40M.</t>
  </si>
  <si>
    <t>und</t>
  </si>
  <si>
    <t xml:space="preserve">No se tene comentarios </t>
  </si>
  <si>
    <t>01.01.02</t>
  </si>
  <si>
    <t>INSTALACIÓN DE FACILIDADES Y CAMPAMENTOS</t>
  </si>
  <si>
    <t>glb</t>
  </si>
  <si>
    <t>Sustentar la cantidad  y tiempo de los grupos Electrogenos. ¿Funcionarán permamentemente?
El alquiler de oficina administrativa debería cubrirse con los contenedores propuestos. Se recomienda revisar.</t>
  </si>
  <si>
    <t>01.02</t>
  </si>
  <si>
    <t>OBRAS PRELIMINARES</t>
  </si>
  <si>
    <t>01.02.01</t>
  </si>
  <si>
    <t>MOVILIZACIÓN Y DESMOVILIZACIÓN DE EQUIPOS Y/O MAQUINARIA</t>
  </si>
  <si>
    <t>Desarrollar el detalle de la movilización y desmovilización de equipos transportados y auto transportados así como las movilizaciones de instalaciones (en el caso hubiese).</t>
  </si>
  <si>
    <t>01.02.02</t>
  </si>
  <si>
    <t>TRAZO, NIVELACION Y REPLANTEO PRELIMINAR</t>
  </si>
  <si>
    <t>Km</t>
  </si>
  <si>
    <t xml:space="preserve">Redimiento un poco conservador </t>
  </si>
  <si>
    <t>01.02.03</t>
  </si>
  <si>
    <t>CONTROL TOPOGRAFICO DURANTE LA EJECUCIÓN</t>
  </si>
  <si>
    <t>mes</t>
  </si>
  <si>
    <t xml:space="preserve">Reducir la cuadrilla por lo menos a la mitad, es excesivo 06 topografos </t>
  </si>
  <si>
    <t>01.02.04</t>
  </si>
  <si>
    <t>HABILITACIÓN DE ACCESOS</t>
  </si>
  <si>
    <t>km</t>
  </si>
  <si>
    <t>01.02.05</t>
  </si>
  <si>
    <t>DESVÍO Y MANEJO DE AGUAS SUPERFICIALES</t>
  </si>
  <si>
    <t>m3</t>
  </si>
  <si>
    <t>01.02.06</t>
  </si>
  <si>
    <t>MANTENIMIENTO DE TRÁNSITO Y SEGURIDAD VIAL EN ACCESOS A LAOBRA Y ÁREAS AUXILIARES (Canteras, DME/DMO, Fuentes de agua)</t>
  </si>
  <si>
    <t>01.03</t>
  </si>
  <si>
    <t>OPERACIÓN Y EXPLOTACION DE MATERIAL</t>
  </si>
  <si>
    <t>01.03.02</t>
  </si>
  <si>
    <t>EXPLOTACION Y PREPARACION DE MATERIAL PARA AFIRMADO EN CORONA</t>
  </si>
  <si>
    <t>La subpartida de chancado incluye cargador y excavadora. Verificar la presencia de los 02 al 100%, ya que la partida de extracción ya contiene excavadora.
Falta incluir la partida de Transporte interno del material hacia acopios.</t>
  </si>
  <si>
    <t>01.03.03</t>
  </si>
  <si>
    <t>PREPARACIÓN DE MATERIAL PARA CONFORMACIÓN DE DIQUE</t>
  </si>
  <si>
    <t>Revisar incidencia del cargador y excavadora al 100% en la partida de chancado.</t>
  </si>
  <si>
    <t>02</t>
  </si>
  <si>
    <t>MOVIMIENTO DE TIERRAS</t>
  </si>
  <si>
    <t>02.01</t>
  </si>
  <si>
    <t>CONSTRUCCIÓN DE DIQUE NUEVO</t>
  </si>
  <si>
    <t>02.01.01</t>
  </si>
  <si>
    <t>DESBROCE Y LIMPIEZA</t>
  </si>
  <si>
    <t>ha</t>
  </si>
  <si>
    <t>02.01.02</t>
  </si>
  <si>
    <t>EXCAVACIÓN MASIVA EN MATERIAL SUELTO, CON EQUIPO</t>
  </si>
  <si>
    <t>02.01.03</t>
  </si>
  <si>
    <t>EXCAVACIÓN EN ROCA SUELTA CON EQUIPO</t>
  </si>
  <si>
    <t>02.01.04</t>
  </si>
  <si>
    <t>EXCAVACIÓN DE ROCA FIJA CON MARTILLO HIDRÁULICO</t>
  </si>
  <si>
    <t>Rendimiento muy bajo (30 m3/dia).</t>
  </si>
  <si>
    <t>02.01.05</t>
  </si>
  <si>
    <t>EXCAVACION EN NIVEL FREATICO</t>
  </si>
  <si>
    <t>La incidencia de la motobomba debe ser permanente 100%</t>
  </si>
  <si>
    <t>02.01.06</t>
  </si>
  <si>
    <t>CONFORMACIÓN Y COMPACTACIÓN DE DIQUE</t>
  </si>
  <si>
    <t>02.01.07</t>
  </si>
  <si>
    <t>ENROCADO Y ACOMODO PARA PROTECCIÓN DE TALUD TIPO 1</t>
  </si>
  <si>
    <t>Justificar el incremento de tarifa de los equipos</t>
  </si>
  <si>
    <t>02.01.08</t>
  </si>
  <si>
    <t>ENROCADO Y ACOMODO PARA PROTECCIÓN DE TALUD TIPO 2</t>
  </si>
  <si>
    <t>02.01.09</t>
  </si>
  <si>
    <t>ENROCADO Y ACOMODO EN UÑA ANTISOCAVANTE TIPO 1</t>
  </si>
  <si>
    <t>02.01.10</t>
  </si>
  <si>
    <t>ENROCADO Y ACOMODO EN UÑA ANTISOCAVANTE TIPO 2</t>
  </si>
  <si>
    <t>02.01.11</t>
  </si>
  <si>
    <t>DESCOLMATACIÓN DEL CAUCE</t>
  </si>
  <si>
    <t>Deberia de incluir el transporte interno producto de la actividad.</t>
  </si>
  <si>
    <t>02.01.12</t>
  </si>
  <si>
    <t>REFINE Y PERFILADO DE TALUD</t>
  </si>
  <si>
    <t>m2</t>
  </si>
  <si>
    <t>02.01.13</t>
  </si>
  <si>
    <t>MEJORAMIENTO DEL SUELO DE FUNDACION</t>
  </si>
  <si>
    <t>Debe incluir el costo del material para el mejoramiento ya sea de cantera o de la propia excavación.</t>
  </si>
  <si>
    <t>02.01.14</t>
  </si>
  <si>
    <t>ZANJA Y RELLENO PARA ANCLAJE DE GEOTEXTIL</t>
  </si>
  <si>
    <t>ml</t>
  </si>
  <si>
    <t xml:space="preserve">Verificar la sección de la zanja </t>
  </si>
  <si>
    <t>02.01.15</t>
  </si>
  <si>
    <t>GEOTEXTIL NO TEJIDO CLASE 1, INCLUYE INSTALACION</t>
  </si>
  <si>
    <t>02.01.16</t>
  </si>
  <si>
    <t>GEOTEXTIL NO TEJIDO CLASE 2, INCLUYE INSTALACION</t>
  </si>
  <si>
    <t>02.01.17</t>
  </si>
  <si>
    <t>CONFORMACIÓN DE DME/DMO</t>
  </si>
  <si>
    <t>02.01.18</t>
  </si>
  <si>
    <t>RELLENO COMPACTADO CON MATERIAL PARA AFIRMADO EN CORONA</t>
  </si>
  <si>
    <t>02.01.19</t>
  </si>
  <si>
    <t>RELLENO CON MATERIAL PROPIO</t>
  </si>
  <si>
    <t>02.01.20</t>
  </si>
  <si>
    <t>TRATAMIENTO DE TALUD CON GEOCELDAS</t>
  </si>
  <si>
    <t>02.02</t>
  </si>
  <si>
    <t>REFUERZO EN DIQUES EXISTENTES</t>
  </si>
  <si>
    <t>02.02.01</t>
  </si>
  <si>
    <t>02.02.02</t>
  </si>
  <si>
    <t>02.02.03</t>
  </si>
  <si>
    <t>02.02.04</t>
  </si>
  <si>
    <t>Debe mantener la misma estructura de la partida  403.A Conformación y compactación de dique nuevo</t>
  </si>
  <si>
    <t>02.02.05</t>
  </si>
  <si>
    <t>ENROCADO Y ACOMODO DE ROCA EN TALUD EXISTENTE</t>
  </si>
  <si>
    <t>Se podria incrementar el rendimiento ya que ha considerado 02 excavadoras</t>
  </si>
  <si>
    <t>02.02.06</t>
  </si>
  <si>
    <t>ENROCADO Y ACOMODO DE ROCA EN UÑA DE DIQUE EXISTENTE</t>
  </si>
  <si>
    <t>02.02.07</t>
  </si>
  <si>
    <t>PERFILADO DE TALUD EXISTENTE</t>
  </si>
  <si>
    <t>02.02.08</t>
  </si>
  <si>
    <t>02.02.09</t>
  </si>
  <si>
    <t>02.02.10</t>
  </si>
  <si>
    <t>02.02.12</t>
  </si>
  <si>
    <t>ARMADO Y LLENADO DE GAVIONES</t>
  </si>
  <si>
    <t xml:space="preserve">Si se utiliza una retroexcavadora para el llenado de gavion, se debe disminuir la cuadrilla propuesta. </t>
  </si>
  <si>
    <t>03</t>
  </si>
  <si>
    <t>TRANSPORTES DE MATERIAL</t>
  </si>
  <si>
    <t>03.01</t>
  </si>
  <si>
    <t>CARGUIO Y ACARREO DE MATERIAL PROPIO P/DIQUE D=1km</t>
  </si>
  <si>
    <t>m3- km</t>
  </si>
  <si>
    <t>Indicar cómo se obtiene el rendimiento de transporte. Presentar cuadro de sustento. Justificar la tarifa de los equipos</t>
  </si>
  <si>
    <t>Indicar cómo se obtiene el rendimiento de transporte. Presentar cuadro de sustento.</t>
  </si>
  <si>
    <t>03.02</t>
  </si>
  <si>
    <t>ACARREO DE MATERIAL PROPIO P/DIQUE D&gt;1km</t>
  </si>
  <si>
    <t>03.05</t>
  </si>
  <si>
    <t>CARGUIO Y TRANSPORTE DE MATERIAL AFIRMADO D=1KM</t>
  </si>
  <si>
    <t>03.06</t>
  </si>
  <si>
    <t>TRANSPORTE DE MATERIAL AFIRMADO D&gt;1KM</t>
  </si>
  <si>
    <t>03.07</t>
  </si>
  <si>
    <t>CARGUIO Y TRANSPORTE DE MATERIAL EXCEDENTE CON EQUIPO D=1km</t>
  </si>
  <si>
    <t>03.08</t>
  </si>
  <si>
    <t>TRANSPORTE DE MATERIAL EXCEDENTE CON EQUIPO D&gt; 1km</t>
  </si>
  <si>
    <t>03.09</t>
  </si>
  <si>
    <t>CARGUIO Y TRANSPORTE DE ROCA SELECCIONADA D=1km</t>
  </si>
  <si>
    <t>03.10</t>
  </si>
  <si>
    <t>TRANSPORTE DE ROCA SELECIONADA D &gt;1km</t>
  </si>
  <si>
    <t>04</t>
  </si>
  <si>
    <t>COMPONENTE DE INTERFERENCIAS</t>
  </si>
  <si>
    <t>04.01</t>
  </si>
  <si>
    <t>EXCAVACIÓN EN MATERIAL SUELTO, CON EQUIPO</t>
  </si>
  <si>
    <t xml:space="preserve">Justificar la poca incidencia de la excavadora </t>
  </si>
  <si>
    <t>04.02</t>
  </si>
  <si>
    <t>CONFORMACIÓN Y COMPACTACIÓN PARA ESTRUCTURA</t>
  </si>
  <si>
    <t>Para el volumen de este material no es necesario un chancadora, se debe realizar con zaranda.</t>
  </si>
  <si>
    <t>04.03</t>
  </si>
  <si>
    <t>04.04</t>
  </si>
  <si>
    <t>EMBOQUILLADO DE PIEDRA CON CONCRETO</t>
  </si>
  <si>
    <t xml:space="preserve">Sustentar la subpartida de colocación de piedra, revisar al cuadrilla y la incidencia de la grava  </t>
  </si>
  <si>
    <t>04.05</t>
  </si>
  <si>
    <t>CONCRETO PREMEZCLADO (f¨c = 10 MPa) PARA SOLADO</t>
  </si>
  <si>
    <t>04.06</t>
  </si>
  <si>
    <t>CONCRETO (f'c = 14 MPa)</t>
  </si>
  <si>
    <t>04.07</t>
  </si>
  <si>
    <t>CONCRETO (f´c=28 MPa) EN MUROS Y ZAPATAS</t>
  </si>
  <si>
    <t>04.08</t>
  </si>
  <si>
    <t>ACERO DE REFUERZO P/ESTRUCTURAS (fy=4,200 kg/cm2)</t>
  </si>
  <si>
    <t>kg</t>
  </si>
  <si>
    <t>04.09</t>
  </si>
  <si>
    <t>ENCOFRADO PLANO</t>
  </si>
  <si>
    <t>04.10</t>
  </si>
  <si>
    <t>ENCOFRADO CURVO</t>
  </si>
  <si>
    <t>04.11</t>
  </si>
  <si>
    <t>TUBERIA HDPE 600 mm (SUMINISTRO E INSTALACIÓN)</t>
  </si>
  <si>
    <t>m</t>
  </si>
  <si>
    <t>04.12</t>
  </si>
  <si>
    <t>TUBERÍA HDPE 750 mm (SUMINISTRO E INSTALACIÓN)</t>
  </si>
  <si>
    <t>04.13</t>
  </si>
  <si>
    <t>TUBERIA HDPE 900 mm (SUMINISTRO E INSTALACIÓN)</t>
  </si>
  <si>
    <t>04.14</t>
  </si>
  <si>
    <t>COMPUERTA TIPO ARMCO 0.60m X 0.60 m (INCLUYE SUMINISTRO E INSTALACION)</t>
  </si>
  <si>
    <t>04.15</t>
  </si>
  <si>
    <t>COMPUERTA TIPO ARMCO 0.75m X 0.75 m (INCLUYE SUMINISTRO E INSTALACION)</t>
  </si>
  <si>
    <t>04.16</t>
  </si>
  <si>
    <t>COMPUERTA ANTIRRETORNO TIPO CLAPETA Ø 0.90 m (INCLUYE SUMINISTRO E INSTALACIÓN)</t>
  </si>
  <si>
    <t>04.17</t>
  </si>
  <si>
    <t>REJILLA METÁLICA 1.20 m X 1.50 m (INCLUYE SUMINISTRO E INSTALACIÓN)</t>
  </si>
  <si>
    <t>04.18</t>
  </si>
  <si>
    <t>REJILLA METÁLICA 1.35 m X 1.50 m (INCLUYE SUMINISTRO E INSTALACIÓN)</t>
  </si>
  <si>
    <t>04.19</t>
  </si>
  <si>
    <t>JUNTA DE ESTANQUEIDAD WATERSTOP</t>
  </si>
  <si>
    <t>04.20</t>
  </si>
  <si>
    <t>IMPERMEABILIZACIÓN DE PARÁMETROS ENTERRADOS CON LÁMINA ASFÁLTICA</t>
  </si>
  <si>
    <t>05</t>
  </si>
  <si>
    <t>TRABAJOS DE CIERRE</t>
  </si>
  <si>
    <t>05.01</t>
  </si>
  <si>
    <t>PLAN DE MANEJO AMBIENTAL</t>
  </si>
  <si>
    <t>justificar el uso de la retroexcavadora y que la camioneta no se duplique con la de los GG.</t>
  </si>
  <si>
    <t>06</t>
  </si>
  <si>
    <t>ESTRUCTURAS EXISTENTES</t>
  </si>
  <si>
    <t>06.01</t>
  </si>
  <si>
    <t>Transporte Interno - Personal Directo (Coaster+chofer+combustible a doble turno)</t>
  </si>
  <si>
    <t>Son parte de los Gastos Generales, debería considerarse en ese apartado</t>
  </si>
  <si>
    <t>06.02</t>
  </si>
  <si>
    <t>EPPS - Personal Directo (renovacion cada 6 meses)</t>
  </si>
  <si>
    <t>06.03</t>
  </si>
  <si>
    <t>Examenes Médicos - Personal Directo (Ingreso y salida)</t>
  </si>
  <si>
    <t>06.04</t>
  </si>
  <si>
    <t>Certificado de Operadores - Personal Directo</t>
  </si>
  <si>
    <t>06.05</t>
  </si>
  <si>
    <t>Charla de Inducción - Personal Directo</t>
  </si>
  <si>
    <t>06.06</t>
  </si>
  <si>
    <t>AGUA - Personal Directo (1lt/persona/dia=30lt/mes)</t>
  </si>
  <si>
    <t>per /mes</t>
  </si>
  <si>
    <t>SUBTOTAL</t>
  </si>
  <si>
    <t>GASTOS GENERALES</t>
  </si>
  <si>
    <r>
      <t xml:space="preserve">Plazo del Proyecto 08 meses:
1. PROFESIONALES Y MANO DE OBRA INDIRECTA
- </t>
    </r>
    <r>
      <rPr>
        <sz val="10"/>
        <color theme="1"/>
        <rFont val="Arial"/>
        <family val="2"/>
      </rPr>
      <t>Sustentar la cantidad de supervisores de SSOMA.
- Sustentar la cantidad de asistentes y tecnicos de campo
-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Sustentar cantidad de Supervisores de Diques, 
- Sustentar cantidad de choferes de camionetas , debe estar en funcion a los equipos propuestos.
</t>
    </r>
    <r>
      <rPr>
        <b/>
        <sz val="10"/>
        <color theme="1"/>
        <rFont val="Arial"/>
        <family val="2"/>
      </rPr>
      <t>2. REQUERIMIENTOS PERSONAL / TRANSPORTE DE PERSONAL</t>
    </r>
    <r>
      <rPr>
        <sz val="10"/>
        <color theme="1"/>
        <rFont val="Arial"/>
        <family val="2"/>
      </rPr>
      <t xml:space="preserve">
- Sustentar el EPP de la MOD y MOI</t>
    </r>
    <r>
      <rPr>
        <b/>
        <sz val="10"/>
        <color theme="1"/>
        <rFont val="Arial"/>
        <family val="2"/>
      </rPr>
      <t xml:space="preserve">
5. OPERACIÓN DE INSTALACIONES 
- </t>
    </r>
    <r>
      <rPr>
        <sz val="10"/>
        <color theme="1"/>
        <rFont val="Arial"/>
        <family val="2"/>
      </rPr>
      <t xml:space="preserve">Detallar el Equipo de comunicación Radio Troncalizado
- Porqué se considera agua en botella y no bidones para el personal ?
- Detallar qué licencias incluyen en su propuesta </t>
    </r>
    <r>
      <rPr>
        <b/>
        <sz val="10"/>
        <color theme="1"/>
        <rFont val="Arial"/>
        <family val="2"/>
      </rPr>
      <t xml:space="preserve">
6. MAQUINARIA Y EQUIPOS INDIRECTOS
</t>
    </r>
    <r>
      <rPr>
        <sz val="10"/>
        <color theme="1"/>
        <rFont val="Arial"/>
        <family val="2"/>
      </rPr>
      <t xml:space="preserve">- Sustentar la cantidad de combustible por equipo </t>
    </r>
    <r>
      <rPr>
        <b/>
        <sz val="10"/>
        <color theme="1"/>
        <rFont val="Arial"/>
        <family val="2"/>
      </rPr>
      <t xml:space="preserve">
7. INSTALACIONES Y SERVICIOS
</t>
    </r>
    <r>
      <rPr>
        <sz val="10"/>
        <color theme="1"/>
        <rFont val="Arial"/>
        <family val="2"/>
      </rPr>
      <t>- Detallar los ensayos de calidad propuestos.</t>
    </r>
    <r>
      <rPr>
        <b/>
        <sz val="10"/>
        <color theme="1"/>
        <rFont val="Arial"/>
        <family val="2"/>
      </rPr>
      <t xml:space="preserve">
8. EQUIPOS AUXILIARES
- </t>
    </r>
    <r>
      <rPr>
        <sz val="10"/>
        <color theme="1"/>
        <rFont val="Arial"/>
        <family val="2"/>
      </rPr>
      <t>Detallar los equipos de fatiga y somnolencia</t>
    </r>
  </si>
  <si>
    <t>UTILIDAD</t>
  </si>
  <si>
    <t>TOTAL</t>
  </si>
  <si>
    <t>Metrados</t>
  </si>
  <si>
    <t>MATERIAL DE LASTRADO PARA LA HABILITACION DE ACCESOS</t>
  </si>
  <si>
    <t>De considerarla , se deberia plantear como una sub partida dentro de camino de acceso,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</si>
</sst>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9"/>
      <color rgb="FFFFFFFF"/>
      <name val="Calibri"/>
      <family val="2"/>
      <scheme val="minor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1" applyFont="1" applyAlignment="1">
      <alignment horizontal="center" vertical="top" wrapText="1" readingOrder="1"/>
    </xf>
    <xf numFmtId="0" fontId="3" fillId="0" borderId="0" xfId="0" applyFont="1"/>
    <xf numFmtId="0" fontId="2" fillId="0" borderId="0" xfId="1" applyFont="1" applyAlignment="1">
      <alignment horizontal="center" vertical="top" readingOrder="1"/>
    </xf>
    <xf numFmtId="0" fontId="2" fillId="0" borderId="0" xfId="1" applyFont="1" applyFill="1" applyAlignment="1">
      <alignment horizontal="center" vertical="top" readingOrder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3" fontId="6" fillId="0" borderId="0" xfId="3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right" vertical="center"/>
    </xf>
    <xf numFmtId="0" fontId="8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43" fontId="9" fillId="3" borderId="12" xfId="3" applyFont="1" applyFill="1" applyBorder="1"/>
    <xf numFmtId="43" fontId="9" fillId="3" borderId="8" xfId="3" applyFont="1" applyFill="1" applyBorder="1"/>
    <xf numFmtId="43" fontId="9" fillId="3" borderId="9" xfId="3" applyFont="1" applyFill="1" applyBorder="1"/>
    <xf numFmtId="43" fontId="9" fillId="3" borderId="10" xfId="3" applyFont="1" applyFill="1" applyBorder="1" applyAlignment="1">
      <alignment wrapText="1"/>
    </xf>
    <xf numFmtId="49" fontId="9" fillId="4" borderId="13" xfId="0" applyNumberFormat="1" applyFont="1" applyFill="1" applyBorder="1" applyAlignment="1">
      <alignment horizontal="right" vertical="center"/>
    </xf>
    <xf numFmtId="0" fontId="9" fillId="4" borderId="14" xfId="0" applyFont="1" applyFill="1" applyBorder="1" applyAlignment="1">
      <alignment vertical="center"/>
    </xf>
    <xf numFmtId="0" fontId="9" fillId="4" borderId="14" xfId="0" applyFont="1" applyFill="1" applyBorder="1" applyAlignment="1">
      <alignment horizontal="center" vertical="center"/>
    </xf>
    <xf numFmtId="43" fontId="9" fillId="4" borderId="14" xfId="3" applyFont="1" applyFill="1" applyBorder="1"/>
    <xf numFmtId="43" fontId="9" fillId="4" borderId="15" xfId="3" applyFont="1" applyFill="1" applyBorder="1"/>
    <xf numFmtId="43" fontId="9" fillId="4" borderId="8" xfId="3" applyFont="1" applyFill="1" applyBorder="1"/>
    <xf numFmtId="43" fontId="9" fillId="4" borderId="9" xfId="3" applyFont="1" applyFill="1" applyBorder="1"/>
    <xf numFmtId="43" fontId="9" fillId="4" borderId="10" xfId="3" applyFont="1" applyFill="1" applyBorder="1" applyAlignment="1">
      <alignment wrapText="1"/>
    </xf>
    <xf numFmtId="49" fontId="8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43" fontId="9" fillId="0" borderId="14" xfId="3" applyFont="1" applyBorder="1"/>
    <xf numFmtId="43" fontId="10" fillId="0" borderId="0" xfId="3" applyFont="1" applyFill="1" applyBorder="1" applyAlignment="1">
      <alignment horizontal="center" vertical="center"/>
    </xf>
    <xf numFmtId="43" fontId="9" fillId="0" borderId="8" xfId="3" applyFont="1" applyBorder="1"/>
    <xf numFmtId="43" fontId="9" fillId="0" borderId="9" xfId="3" applyFont="1" applyBorder="1"/>
    <xf numFmtId="43" fontId="9" fillId="0" borderId="10" xfId="3" applyFont="1" applyBorder="1" applyAlignment="1">
      <alignment wrapText="1"/>
    </xf>
    <xf numFmtId="43" fontId="9" fillId="0" borderId="9" xfId="3" applyFont="1" applyBorder="1" applyAlignment="1">
      <alignment vertical="center"/>
    </xf>
    <xf numFmtId="49" fontId="9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vertical="center" wrapText="1"/>
    </xf>
    <xf numFmtId="43" fontId="9" fillId="0" borderId="14" xfId="3" applyFont="1" applyBorder="1" applyAlignment="1">
      <alignment vertical="center"/>
    </xf>
    <xf numFmtId="43" fontId="9" fillId="0" borderId="8" xfId="3" applyFont="1" applyBorder="1" applyAlignment="1">
      <alignment vertical="center"/>
    </xf>
    <xf numFmtId="43" fontId="9" fillId="0" borderId="10" xfId="3" applyFont="1" applyBorder="1" applyAlignment="1">
      <alignment vertical="center" wrapText="1"/>
    </xf>
    <xf numFmtId="49" fontId="8" fillId="3" borderId="13" xfId="0" applyNumberFormat="1" applyFont="1" applyFill="1" applyBorder="1" applyAlignment="1">
      <alignment horizontal="right" vertical="center"/>
    </xf>
    <xf numFmtId="0" fontId="8" fillId="3" borderId="14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43" fontId="9" fillId="3" borderId="14" xfId="3" applyFont="1" applyFill="1" applyBorder="1"/>
    <xf numFmtId="0" fontId="9" fillId="0" borderId="14" xfId="0" applyFont="1" applyBorder="1" applyAlignment="1">
      <alignment horizontal="left" vertical="center" indent="1"/>
    </xf>
    <xf numFmtId="43" fontId="9" fillId="0" borderId="8" xfId="3" applyFont="1" applyFill="1" applyBorder="1"/>
    <xf numFmtId="43" fontId="9" fillId="0" borderId="9" xfId="3" applyFont="1" applyFill="1" applyBorder="1"/>
    <xf numFmtId="49" fontId="9" fillId="0" borderId="13" xfId="0" applyNumberFormat="1" applyFont="1" applyFill="1" applyBorder="1" applyAlignment="1">
      <alignment horizontal="right" vertical="center"/>
    </xf>
    <xf numFmtId="0" fontId="9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43" fontId="9" fillId="0" borderId="14" xfId="3" applyFont="1" applyFill="1" applyBorder="1"/>
    <xf numFmtId="0" fontId="8" fillId="3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49" fontId="9" fillId="0" borderId="16" xfId="0" applyNumberFormat="1" applyFont="1" applyBorder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17" xfId="0" applyFont="1" applyFill="1" applyBorder="1" applyAlignment="1">
      <alignment horizontal="center" vertical="center"/>
    </xf>
    <xf numFmtId="43" fontId="9" fillId="0" borderId="17" xfId="3" applyFont="1" applyBorder="1"/>
    <xf numFmtId="43" fontId="9" fillId="0" borderId="18" xfId="3" applyFont="1" applyBorder="1"/>
    <xf numFmtId="43" fontId="9" fillId="0" borderId="19" xfId="3" applyFont="1" applyBorder="1"/>
    <xf numFmtId="49" fontId="11" fillId="5" borderId="20" xfId="0" applyNumberFormat="1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13" fillId="5" borderId="21" xfId="0" applyFont="1" applyFill="1" applyBorder="1" applyAlignment="1">
      <alignment vertical="center" wrapText="1"/>
    </xf>
    <xf numFmtId="0" fontId="13" fillId="5" borderId="22" xfId="0" applyFont="1" applyFill="1" applyBorder="1" applyAlignment="1">
      <alignment vertical="center" wrapText="1"/>
    </xf>
    <xf numFmtId="4" fontId="13" fillId="5" borderId="23" xfId="0" applyNumberFormat="1" applyFont="1" applyFill="1" applyBorder="1" applyAlignment="1">
      <alignment vertical="center" wrapText="1"/>
    </xf>
    <xf numFmtId="4" fontId="13" fillId="5" borderId="24" xfId="0" applyNumberFormat="1" applyFont="1" applyFill="1" applyBorder="1" applyAlignment="1">
      <alignment vertical="center" wrapText="1"/>
    </xf>
    <xf numFmtId="4" fontId="11" fillId="5" borderId="25" xfId="0" applyNumberFormat="1" applyFont="1" applyFill="1" applyBorder="1" applyAlignment="1">
      <alignment vertical="center" wrapText="1"/>
    </xf>
    <xf numFmtId="4" fontId="11" fillId="5" borderId="26" xfId="0" applyNumberFormat="1" applyFont="1" applyFill="1" applyBorder="1" applyAlignment="1">
      <alignment vertical="center" wrapText="1"/>
    </xf>
    <xf numFmtId="49" fontId="14" fillId="0" borderId="27" xfId="0" applyNumberFormat="1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4" fillId="0" borderId="28" xfId="0" applyFont="1" applyBorder="1" applyAlignment="1">
      <alignment horizontal="center" vertical="center" wrapText="1"/>
    </xf>
    <xf numFmtId="4" fontId="14" fillId="0" borderId="28" xfId="0" applyNumberFormat="1" applyFont="1" applyBorder="1" applyAlignment="1">
      <alignment horizontal="right" vertical="center" wrapText="1"/>
    </xf>
    <xf numFmtId="4" fontId="14" fillId="0" borderId="28" xfId="0" applyNumberFormat="1" applyFont="1" applyFill="1" applyBorder="1" applyAlignment="1">
      <alignment horizontal="right" vertical="center" wrapText="1"/>
    </xf>
    <xf numFmtId="10" fontId="14" fillId="0" borderId="29" xfId="4" applyNumberFormat="1" applyFont="1" applyBorder="1" applyAlignment="1">
      <alignment horizontal="right" vertical="center" wrapText="1"/>
    </xf>
    <xf numFmtId="10" fontId="14" fillId="0" borderId="30" xfId="4" applyNumberFormat="1" applyFont="1" applyBorder="1" applyAlignment="1">
      <alignment horizontal="right" vertical="center" wrapText="1"/>
    </xf>
    <xf numFmtId="4" fontId="11" fillId="0" borderId="31" xfId="0" applyNumberFormat="1" applyFont="1" applyBorder="1" applyAlignment="1">
      <alignment horizontal="right" vertical="center" wrapText="1"/>
    </xf>
    <xf numFmtId="4" fontId="11" fillId="0" borderId="31" xfId="0" quotePrefix="1" applyNumberFormat="1" applyFont="1" applyBorder="1" applyAlignment="1">
      <alignment horizontal="left" vertical="top" wrapText="1"/>
    </xf>
    <xf numFmtId="49" fontId="14" fillId="0" borderId="32" xfId="0" applyNumberFormat="1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4" fillId="0" borderId="33" xfId="0" applyFont="1" applyBorder="1" applyAlignment="1">
      <alignment horizontal="center" vertical="center" wrapText="1"/>
    </xf>
    <xf numFmtId="4" fontId="14" fillId="0" borderId="33" xfId="0" applyNumberFormat="1" applyFont="1" applyBorder="1" applyAlignment="1">
      <alignment horizontal="right" vertical="center" wrapText="1"/>
    </xf>
    <xf numFmtId="4" fontId="14" fillId="0" borderId="33" xfId="0" applyNumberFormat="1" applyFont="1" applyFill="1" applyBorder="1" applyAlignment="1">
      <alignment horizontal="right" vertical="center" wrapText="1"/>
    </xf>
    <xf numFmtId="10" fontId="14" fillId="0" borderId="34" xfId="4" applyNumberFormat="1" applyFont="1" applyBorder="1" applyAlignment="1">
      <alignment horizontal="right" vertical="center" wrapText="1"/>
    </xf>
    <xf numFmtId="10" fontId="14" fillId="0" borderId="33" xfId="4" applyNumberFormat="1" applyFont="1" applyBorder="1" applyAlignment="1">
      <alignment horizontal="right" vertical="center" wrapText="1"/>
    </xf>
    <xf numFmtId="4" fontId="11" fillId="0" borderId="35" xfId="0" applyNumberFormat="1" applyFont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4" fontId="13" fillId="5" borderId="36" xfId="0" applyNumberFormat="1" applyFont="1" applyFill="1" applyBorder="1" applyAlignment="1">
      <alignment vertical="center" wrapText="1"/>
    </xf>
    <xf numFmtId="4" fontId="13" fillId="5" borderId="2" xfId="0" applyNumberFormat="1" applyFont="1" applyFill="1" applyBorder="1" applyAlignment="1">
      <alignment vertical="center" wrapText="1"/>
    </xf>
    <xf numFmtId="4" fontId="11" fillId="5" borderId="37" xfId="0" applyNumberFormat="1" applyFont="1" applyFill="1" applyBorder="1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4" fontId="0" fillId="0" borderId="38" xfId="0" applyNumberFormat="1" applyBorder="1"/>
    <xf numFmtId="4" fontId="0" fillId="0" borderId="0" xfId="0" applyNumberFormat="1" applyBorder="1"/>
    <xf numFmtId="4" fontId="0" fillId="0" borderId="39" xfId="0" applyNumberFormat="1" applyBorder="1"/>
    <xf numFmtId="4" fontId="0" fillId="0" borderId="0" xfId="0" applyNumberFormat="1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49" fontId="15" fillId="0" borderId="0" xfId="0" applyNumberFormat="1" applyFont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/>
    <xf numFmtId="4" fontId="0" fillId="0" borderId="0" xfId="0" applyNumberFormat="1"/>
    <xf numFmtId="4" fontId="0" fillId="0" borderId="0" xfId="0" applyNumberFormat="1" applyAlignment="1">
      <alignment wrapText="1"/>
    </xf>
    <xf numFmtId="49" fontId="6" fillId="2" borderId="4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3" fontId="6" fillId="2" borderId="2" xfId="3" applyFont="1" applyFill="1" applyBorder="1" applyAlignment="1">
      <alignment horizontal="center" vertical="center"/>
    </xf>
    <xf numFmtId="43" fontId="6" fillId="2" borderId="3" xfId="3" applyFont="1" applyFill="1" applyBorder="1" applyAlignment="1">
      <alignment horizontal="center" vertical="center" wrapText="1"/>
    </xf>
    <xf numFmtId="43" fontId="6" fillId="2" borderId="0" xfId="3" applyFont="1" applyFill="1" applyBorder="1" applyAlignment="1">
      <alignment horizontal="center" vertical="center" wrapText="1"/>
    </xf>
    <xf numFmtId="43" fontId="9" fillId="0" borderId="0" xfId="3" applyFont="1" applyFill="1" applyBorder="1"/>
    <xf numFmtId="43" fontId="9" fillId="4" borderId="43" xfId="3" applyFont="1" applyFill="1" applyBorder="1"/>
    <xf numFmtId="43" fontId="9" fillId="4" borderId="44" xfId="3" applyFont="1" applyFill="1" applyBorder="1"/>
    <xf numFmtId="43" fontId="9" fillId="4" borderId="45" xfId="3" applyFont="1" applyFill="1" applyBorder="1"/>
    <xf numFmtId="43" fontId="9" fillId="4" borderId="0" xfId="3" applyFont="1" applyFill="1" applyBorder="1" applyAlignment="1">
      <alignment wrapText="1"/>
    </xf>
    <xf numFmtId="43" fontId="9" fillId="0" borderId="12" xfId="3" applyFont="1" applyFill="1" applyBorder="1"/>
    <xf numFmtId="43" fontId="9" fillId="0" borderId="45" xfId="3" applyFont="1" applyBorder="1"/>
    <xf numFmtId="43" fontId="9" fillId="0" borderId="0" xfId="3" applyFont="1" applyBorder="1" applyAlignment="1">
      <alignment wrapText="1"/>
    </xf>
    <xf numFmtId="49" fontId="15" fillId="0" borderId="0" xfId="0" applyNumberFormat="1" applyFont="1"/>
    <xf numFmtId="4" fontId="0" fillId="0" borderId="0" xfId="0" applyNumberFormat="1" applyAlignment="1">
      <alignment horizontal="left" vertical="top" wrapText="1"/>
    </xf>
    <xf numFmtId="43" fontId="6" fillId="6" borderId="4" xfId="3" applyFont="1" applyFill="1" applyBorder="1" applyAlignment="1">
      <alignment horizontal="center" vertical="center" wrapText="1"/>
    </xf>
    <xf numFmtId="43" fontId="6" fillId="6" borderId="5" xfId="3" applyFont="1" applyFill="1" applyBorder="1" applyAlignment="1">
      <alignment horizontal="center" vertical="center" wrapText="1"/>
    </xf>
    <xf numFmtId="43" fontId="16" fillId="6" borderId="6" xfId="3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2" fillId="0" borderId="0" xfId="1" applyFont="1" applyAlignment="1">
      <alignment horizontal="center" vertical="top" readingOrder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3" fontId="6" fillId="2" borderId="0" xfId="3" applyFont="1" applyFill="1" applyBorder="1" applyAlignment="1">
      <alignment horizontal="center" vertical="center" wrapText="1"/>
    </xf>
    <xf numFmtId="43" fontId="6" fillId="2" borderId="7" xfId="3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center" vertical="center"/>
    </xf>
    <xf numFmtId="4" fontId="7" fillId="6" borderId="2" xfId="0" applyNumberFormat="1" applyFont="1" applyFill="1" applyBorder="1" applyAlignment="1">
      <alignment horizontal="center" vertical="center"/>
    </xf>
    <xf numFmtId="4" fontId="7" fillId="6" borderId="3" xfId="0" applyNumberFormat="1" applyFont="1" applyFill="1" applyBorder="1" applyAlignment="1">
      <alignment horizontal="center" vertical="center"/>
    </xf>
  </cellXfs>
  <cellStyles count="5">
    <cellStyle name="Millares 16 3" xfId="3" xr:uid="{3DFA0CFD-2014-46CE-8C9B-36D7A058E588}"/>
    <cellStyle name="Normal" xfId="0" builtinId="0"/>
    <cellStyle name="Normal 158 2" xfId="1" xr:uid="{E9FA9AE8-839D-4240-A8A9-BC857926E208}"/>
    <cellStyle name="Normal 2 3" xfId="2" xr:uid="{0F518375-ABB9-4459-BECE-19F2FDA05FAD}"/>
    <cellStyle name="Porcentaje 10" xfId="4" xr:uid="{18D3AD60-B833-4515-AE1D-5DFDEAF66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757648</xdr:colOff>
      <xdr:row>0</xdr:row>
      <xdr:rowOff>117565</xdr:rowOff>
    </xdr:from>
    <xdr:to>
      <xdr:col>2</xdr:col>
      <xdr:colOff>631503</xdr:colOff>
      <xdr:row>3</xdr:row>
      <xdr:rowOff>472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C7FDDC91-ABBC-484F-AA6A-2B7B54C5052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373" y="117565"/>
          <a:ext cx="788255" cy="3686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1122288</xdr:colOff>
      <xdr:row>0</xdr:row>
      <xdr:rowOff>135282</xdr:rowOff>
    </xdr:from>
    <xdr:to>
      <xdr:col>7</xdr:col>
      <xdr:colOff>670506</xdr:colOff>
      <xdr:row>3</xdr:row>
      <xdr:rowOff>9750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BA6EBF-819F-4A28-94DC-47275C1107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9256638" y="135282"/>
          <a:ext cx="881718" cy="36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ompartativo%20Rio%20Grande%20REv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o"/>
      <sheetName val="1. G. GENERALES"/>
      <sheetName val="1.APUS PART Venta"/>
      <sheetName val="1.APUS SUBP Venta"/>
      <sheetName val="2.APUS PART."/>
      <sheetName val="3.APUS PART."/>
      <sheetName val="4. GG"/>
      <sheetName val="4. APUS PART."/>
      <sheetName val="5. GG"/>
      <sheetName val="5. APUS PART."/>
      <sheetName val="5. INSUMOS"/>
    </sheetNames>
    <sheetDataSet>
      <sheetData sheetId="0"/>
      <sheetData sheetId="1">
        <row r="134">
          <cell r="D134">
            <v>12059226.76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5375-AA1A-4B1F-8594-DD26C03FFB3A}">
  <sheetPr>
    <tabColor theme="4"/>
    <pageSetUpPr fitToPage="1"/>
  </sheetPr>
  <dimension ref="B2:J107"/>
  <sheetViews>
    <sheetView showGridLines="0" tabSelected="1" zoomScale="70" zoomScaleNormal="70" zoomScaleSheetLayoutView="70" workbookViewId="0">
      <selection activeCell="A11" sqref="A11"/>
    </sheetView>
  </sheetViews>
  <sheetFormatPr baseColWidth="10" defaultColWidth="11.42578125" defaultRowHeight="12.75" x14ac:dyDescent="0.2"/>
  <cols>
    <col min="1" max="1" width="1.28515625" customWidth="1"/>
    <col min="2" max="2" width="13.7109375" style="89" customWidth="1"/>
    <col min="3" max="3" width="74.85546875" customWidth="1"/>
    <col min="4" max="4" width="9.7109375" style="90" customWidth="1"/>
    <col min="5" max="5" width="16.28515625" bestFit="1" customWidth="1"/>
    <col min="6" max="6" width="8.42578125" style="91" hidden="1" customWidth="1"/>
    <col min="7" max="9" width="20" style="101" customWidth="1"/>
    <col min="10" max="10" width="78.28515625" style="102" customWidth="1"/>
  </cols>
  <sheetData>
    <row r="2" spans="2:10" x14ac:dyDescent="0.2">
      <c r="B2" s="126" t="s">
        <v>0</v>
      </c>
      <c r="C2" s="126"/>
      <c r="D2" s="126"/>
      <c r="E2" s="126"/>
      <c r="F2" s="126"/>
      <c r="G2" s="126"/>
      <c r="H2" s="126"/>
      <c r="I2" s="126"/>
      <c r="J2" s="1"/>
    </row>
    <row r="3" spans="2:10" x14ac:dyDescent="0.2">
      <c r="B3" s="126" t="s">
        <v>1</v>
      </c>
      <c r="C3" s="126"/>
      <c r="D3" s="126"/>
      <c r="E3" s="126"/>
      <c r="F3" s="126"/>
      <c r="G3" s="126"/>
      <c r="H3" s="126"/>
      <c r="I3" s="126"/>
      <c r="J3" s="1"/>
    </row>
    <row r="4" spans="2:10" x14ac:dyDescent="0.2">
      <c r="B4" s="3"/>
      <c r="C4" s="3"/>
      <c r="D4" s="3"/>
      <c r="E4" s="3"/>
      <c r="F4" s="4"/>
      <c r="G4" s="3"/>
      <c r="H4" s="3"/>
      <c r="I4" s="3"/>
      <c r="J4" s="1"/>
    </row>
    <row r="5" spans="2:10" ht="25.5" thickBot="1" x14ac:dyDescent="0.25">
      <c r="B5" s="5" t="s">
        <v>2</v>
      </c>
      <c r="D5" s="6"/>
      <c r="E5" s="6"/>
      <c r="F5" s="7"/>
      <c r="G5" s="6"/>
      <c r="H5" s="6"/>
      <c r="I5" s="6"/>
      <c r="J5" s="8"/>
    </row>
    <row r="6" spans="2:10" s="9" customFormat="1" ht="30.6" customHeight="1" thickBot="1" x14ac:dyDescent="0.25">
      <c r="B6" s="127" t="s">
        <v>3</v>
      </c>
      <c r="C6" s="129" t="s">
        <v>4</v>
      </c>
      <c r="D6" s="129" t="s">
        <v>5</v>
      </c>
      <c r="E6" s="131" t="s">
        <v>6</v>
      </c>
      <c r="F6" s="10"/>
      <c r="G6" s="133" t="s">
        <v>7</v>
      </c>
      <c r="H6" s="134"/>
      <c r="I6" s="134"/>
      <c r="J6" s="135"/>
    </row>
    <row r="7" spans="2:10" ht="33" customHeight="1" thickBot="1" x14ac:dyDescent="0.25">
      <c r="B7" s="128"/>
      <c r="C7" s="130"/>
      <c r="D7" s="130"/>
      <c r="E7" s="132"/>
      <c r="F7" s="11"/>
      <c r="G7" s="118" t="s">
        <v>8</v>
      </c>
      <c r="H7" s="119" t="s">
        <v>9</v>
      </c>
      <c r="I7" s="119" t="s">
        <v>10</v>
      </c>
      <c r="J7" s="120" t="s">
        <v>11</v>
      </c>
    </row>
    <row r="8" spans="2:10" ht="24.6" customHeight="1" x14ac:dyDescent="0.25">
      <c r="B8" s="12" t="s">
        <v>12</v>
      </c>
      <c r="C8" s="13" t="s">
        <v>13</v>
      </c>
      <c r="D8" s="14"/>
      <c r="E8" s="15"/>
      <c r="F8" s="11"/>
      <c r="G8" s="16"/>
      <c r="H8" s="17"/>
      <c r="I8" s="17">
        <f>+I9+I12+I19</f>
        <v>13862119.850000001</v>
      </c>
      <c r="J8" s="18"/>
    </row>
    <row r="9" spans="2:10" ht="24.6" customHeight="1" x14ac:dyDescent="0.25">
      <c r="B9" s="19" t="s">
        <v>14</v>
      </c>
      <c r="C9" s="20" t="s">
        <v>15</v>
      </c>
      <c r="D9" s="21"/>
      <c r="E9" s="22"/>
      <c r="F9" s="11"/>
      <c r="G9" s="24"/>
      <c r="H9" s="25"/>
      <c r="I9" s="25">
        <f>SUM(I10:I11)</f>
        <v>581491.37000000011</v>
      </c>
      <c r="J9" s="26"/>
    </row>
    <row r="10" spans="2:10" ht="24.6" customHeight="1" x14ac:dyDescent="0.25">
      <c r="B10" s="27" t="s">
        <v>16</v>
      </c>
      <c r="C10" s="28" t="s">
        <v>17</v>
      </c>
      <c r="D10" s="29" t="s">
        <v>18</v>
      </c>
      <c r="E10" s="30">
        <v>1</v>
      </c>
      <c r="F10" s="31"/>
      <c r="G10" s="32">
        <v>1</v>
      </c>
      <c r="H10" s="33">
        <v>1061.56</v>
      </c>
      <c r="I10" s="33">
        <f>+ROUND(G10*H10,2)</f>
        <v>1061.56</v>
      </c>
      <c r="J10" s="34" t="s">
        <v>19</v>
      </c>
    </row>
    <row r="11" spans="2:10" ht="24.6" customHeight="1" x14ac:dyDescent="0.25">
      <c r="B11" s="27" t="s">
        <v>20</v>
      </c>
      <c r="C11" s="28" t="s">
        <v>21</v>
      </c>
      <c r="D11" s="29" t="s">
        <v>22</v>
      </c>
      <c r="E11" s="30">
        <v>1</v>
      </c>
      <c r="F11" s="31"/>
      <c r="G11" s="32">
        <v>1</v>
      </c>
      <c r="H11" s="33">
        <v>580429.81000000006</v>
      </c>
      <c r="I11" s="33">
        <f>+ROUND(G11*H11,2)</f>
        <v>580429.81000000006</v>
      </c>
      <c r="J11" s="34" t="s">
        <v>23</v>
      </c>
    </row>
    <row r="12" spans="2:10" ht="24.6" customHeight="1" x14ac:dyDescent="0.25">
      <c r="B12" s="19" t="s">
        <v>24</v>
      </c>
      <c r="C12" s="20" t="s">
        <v>25</v>
      </c>
      <c r="D12" s="21"/>
      <c r="E12" s="22"/>
      <c r="F12" s="31"/>
      <c r="G12" s="24"/>
      <c r="H12" s="25"/>
      <c r="I12" s="25">
        <f>SUM(I13:I18)</f>
        <v>3681379.67</v>
      </c>
      <c r="J12" s="26"/>
    </row>
    <row r="13" spans="2:10" ht="36" customHeight="1" x14ac:dyDescent="0.25">
      <c r="B13" s="36" t="s">
        <v>26</v>
      </c>
      <c r="C13" s="28" t="s">
        <v>27</v>
      </c>
      <c r="D13" s="29" t="s">
        <v>22</v>
      </c>
      <c r="E13" s="30">
        <v>1</v>
      </c>
      <c r="F13" s="31"/>
      <c r="G13" s="32">
        <v>1</v>
      </c>
      <c r="H13" s="33">
        <v>1270706.3999999999</v>
      </c>
      <c r="I13" s="33">
        <f t="shared" ref="I13:I18" si="0">+ROUND(G13*H13,2)</f>
        <v>1270706.3999999999</v>
      </c>
      <c r="J13" s="34" t="s">
        <v>28</v>
      </c>
    </row>
    <row r="14" spans="2:10" ht="24.6" customHeight="1" x14ac:dyDescent="0.25">
      <c r="B14" s="36" t="s">
        <v>29</v>
      </c>
      <c r="C14" s="28" t="s">
        <v>30</v>
      </c>
      <c r="D14" s="29" t="s">
        <v>31</v>
      </c>
      <c r="E14" s="30">
        <v>36.950000000000003</v>
      </c>
      <c r="F14" s="31"/>
      <c r="G14" s="32">
        <v>36.950000000000003</v>
      </c>
      <c r="H14" s="33">
        <v>2841.92</v>
      </c>
      <c r="I14" s="33">
        <f t="shared" si="0"/>
        <v>105008.94</v>
      </c>
      <c r="J14" s="34" t="s">
        <v>32</v>
      </c>
    </row>
    <row r="15" spans="2:10" ht="24.6" customHeight="1" x14ac:dyDescent="0.25">
      <c r="B15" s="36" t="s">
        <v>33</v>
      </c>
      <c r="C15" s="28" t="s">
        <v>34</v>
      </c>
      <c r="D15" s="29" t="s">
        <v>35</v>
      </c>
      <c r="E15" s="30">
        <v>8</v>
      </c>
      <c r="F15" s="31"/>
      <c r="G15" s="32">
        <v>8</v>
      </c>
      <c r="H15" s="33">
        <v>91201.54</v>
      </c>
      <c r="I15" s="33">
        <f t="shared" si="0"/>
        <v>729612.32</v>
      </c>
      <c r="J15" s="34" t="s">
        <v>36</v>
      </c>
    </row>
    <row r="16" spans="2:10" ht="37.15" customHeight="1" x14ac:dyDescent="0.25">
      <c r="B16" s="36" t="s">
        <v>37</v>
      </c>
      <c r="C16" s="28" t="s">
        <v>38</v>
      </c>
      <c r="D16" s="29" t="s">
        <v>39</v>
      </c>
      <c r="E16" s="30">
        <v>15.85</v>
      </c>
      <c r="F16" s="31"/>
      <c r="G16" s="32">
        <v>15.85</v>
      </c>
      <c r="H16" s="33">
        <v>34240.239999999998</v>
      </c>
      <c r="I16" s="33">
        <f t="shared" si="0"/>
        <v>542707.80000000005</v>
      </c>
      <c r="J16" s="34" t="s">
        <v>19</v>
      </c>
    </row>
    <row r="17" spans="2:10" ht="24.6" customHeight="1" x14ac:dyDescent="0.25">
      <c r="B17" s="36" t="s">
        <v>40</v>
      </c>
      <c r="C17" s="28" t="s">
        <v>41</v>
      </c>
      <c r="D17" s="29" t="s">
        <v>42</v>
      </c>
      <c r="E17" s="30">
        <v>11085.62</v>
      </c>
      <c r="F17" s="31"/>
      <c r="G17" s="32">
        <v>11085.62</v>
      </c>
      <c r="H17" s="33">
        <v>10.23</v>
      </c>
      <c r="I17" s="33">
        <f t="shared" si="0"/>
        <v>113405.89</v>
      </c>
      <c r="J17" s="34" t="s">
        <v>19</v>
      </c>
    </row>
    <row r="18" spans="2:10" ht="24.6" customHeight="1" x14ac:dyDescent="0.25">
      <c r="B18" s="36" t="s">
        <v>43</v>
      </c>
      <c r="C18" s="37" t="s">
        <v>44</v>
      </c>
      <c r="D18" s="29" t="s">
        <v>35</v>
      </c>
      <c r="E18" s="30">
        <v>8</v>
      </c>
      <c r="F18" s="31"/>
      <c r="G18" s="32">
        <v>8</v>
      </c>
      <c r="H18" s="33">
        <v>114992.29</v>
      </c>
      <c r="I18" s="33">
        <f t="shared" si="0"/>
        <v>919938.32</v>
      </c>
      <c r="J18" s="34" t="s">
        <v>19</v>
      </c>
    </row>
    <row r="19" spans="2:10" ht="24.6" customHeight="1" x14ac:dyDescent="0.25">
      <c r="B19" s="19" t="s">
        <v>45</v>
      </c>
      <c r="C19" s="20" t="s">
        <v>46</v>
      </c>
      <c r="D19" s="21"/>
      <c r="E19" s="22"/>
      <c r="F19" s="31"/>
      <c r="G19" s="24"/>
      <c r="H19" s="25"/>
      <c r="I19" s="25">
        <f>SUM(I20:I21)</f>
        <v>9599248.8100000005</v>
      </c>
      <c r="J19" s="26"/>
    </row>
    <row r="20" spans="2:10" ht="24.6" customHeight="1" x14ac:dyDescent="0.2">
      <c r="B20" s="36" t="s">
        <v>47</v>
      </c>
      <c r="C20" s="37" t="s">
        <v>48</v>
      </c>
      <c r="D20" s="29" t="s">
        <v>42</v>
      </c>
      <c r="E20" s="38">
        <v>27386.79</v>
      </c>
      <c r="F20" s="31"/>
      <c r="G20" s="39">
        <v>27386.79</v>
      </c>
      <c r="H20" s="35">
        <v>59.47</v>
      </c>
      <c r="I20" s="35">
        <f t="shared" ref="I20:I21" si="1">+ROUND(G20*H20,2)</f>
        <v>1628692.4</v>
      </c>
      <c r="J20" s="40" t="s">
        <v>49</v>
      </c>
    </row>
    <row r="21" spans="2:10" ht="38.450000000000003" customHeight="1" x14ac:dyDescent="0.2">
      <c r="B21" s="36" t="s">
        <v>50</v>
      </c>
      <c r="C21" s="28" t="s">
        <v>51</v>
      </c>
      <c r="D21" s="29" t="s">
        <v>42</v>
      </c>
      <c r="E21" s="38">
        <v>325196.09999999998</v>
      </c>
      <c r="F21" s="31"/>
      <c r="G21" s="39">
        <v>325196.09999999998</v>
      </c>
      <c r="H21" s="35">
        <v>24.51</v>
      </c>
      <c r="I21" s="35">
        <f t="shared" si="1"/>
        <v>7970556.4100000001</v>
      </c>
      <c r="J21" s="40" t="s">
        <v>52</v>
      </c>
    </row>
    <row r="22" spans="2:10" ht="24.6" customHeight="1" x14ac:dyDescent="0.25">
      <c r="B22" s="41" t="s">
        <v>53</v>
      </c>
      <c r="C22" s="42" t="s">
        <v>54</v>
      </c>
      <c r="D22" s="43"/>
      <c r="E22" s="44"/>
      <c r="F22" s="31"/>
      <c r="G22" s="16"/>
      <c r="H22" s="17"/>
      <c r="I22" s="17">
        <f>+I23+I44</f>
        <v>32023952.350000005</v>
      </c>
      <c r="J22" s="18"/>
    </row>
    <row r="23" spans="2:10" ht="24.6" customHeight="1" x14ac:dyDescent="0.25">
      <c r="B23" s="19" t="s">
        <v>55</v>
      </c>
      <c r="C23" s="20" t="s">
        <v>56</v>
      </c>
      <c r="D23" s="21"/>
      <c r="E23" s="22"/>
      <c r="F23" s="31"/>
      <c r="G23" s="24"/>
      <c r="H23" s="25"/>
      <c r="I23" s="25">
        <f>SUM(I24:I43)</f>
        <v>25863455.610000007</v>
      </c>
      <c r="J23" s="26"/>
    </row>
    <row r="24" spans="2:10" ht="24.6" customHeight="1" x14ac:dyDescent="0.25">
      <c r="B24" s="36" t="s">
        <v>57</v>
      </c>
      <c r="C24" s="45" t="s">
        <v>58</v>
      </c>
      <c r="D24" s="29" t="s">
        <v>59</v>
      </c>
      <c r="E24" s="30">
        <v>4.67</v>
      </c>
      <c r="F24" s="31"/>
      <c r="G24" s="32">
        <v>4.67</v>
      </c>
      <c r="H24" s="33">
        <v>6691.27</v>
      </c>
      <c r="I24" s="33">
        <f t="shared" ref="I24:I43" si="2">+ROUND(G24*H24,2)</f>
        <v>31248.23</v>
      </c>
      <c r="J24" s="34" t="s">
        <v>19</v>
      </c>
    </row>
    <row r="25" spans="2:10" ht="24.6" customHeight="1" x14ac:dyDescent="0.25">
      <c r="B25" s="36" t="s">
        <v>60</v>
      </c>
      <c r="C25" s="45" t="s">
        <v>61</v>
      </c>
      <c r="D25" s="29" t="s">
        <v>42</v>
      </c>
      <c r="E25" s="30">
        <v>160881.97</v>
      </c>
      <c r="F25" s="31"/>
      <c r="G25" s="32">
        <v>160881.97</v>
      </c>
      <c r="H25" s="33">
        <v>7.68</v>
      </c>
      <c r="I25" s="33">
        <f t="shared" si="2"/>
        <v>1235573.53</v>
      </c>
      <c r="J25" s="34" t="s">
        <v>19</v>
      </c>
    </row>
    <row r="26" spans="2:10" ht="24.6" customHeight="1" x14ac:dyDescent="0.25">
      <c r="B26" s="36" t="s">
        <v>62</v>
      </c>
      <c r="C26" s="45" t="s">
        <v>63</v>
      </c>
      <c r="D26" s="29" t="s">
        <v>42</v>
      </c>
      <c r="E26" s="30">
        <v>1641.65</v>
      </c>
      <c r="F26" s="31"/>
      <c r="G26" s="32">
        <v>1641.85</v>
      </c>
      <c r="H26" s="33">
        <v>18.559999999999999</v>
      </c>
      <c r="I26" s="33">
        <f t="shared" si="2"/>
        <v>30472.74</v>
      </c>
      <c r="J26" s="34" t="s">
        <v>19</v>
      </c>
    </row>
    <row r="27" spans="2:10" ht="24.6" customHeight="1" x14ac:dyDescent="0.25">
      <c r="B27" s="36" t="s">
        <v>64</v>
      </c>
      <c r="C27" s="45" t="s">
        <v>65</v>
      </c>
      <c r="D27" s="29" t="s">
        <v>42</v>
      </c>
      <c r="E27" s="30">
        <v>1641.65</v>
      </c>
      <c r="F27" s="31"/>
      <c r="G27" s="32">
        <v>1641.85</v>
      </c>
      <c r="H27" s="33">
        <v>137.44999999999999</v>
      </c>
      <c r="I27" s="33">
        <f t="shared" si="2"/>
        <v>225672.28</v>
      </c>
      <c r="J27" s="34" t="s">
        <v>66</v>
      </c>
    </row>
    <row r="28" spans="2:10" ht="24.6" customHeight="1" x14ac:dyDescent="0.25">
      <c r="B28" s="36" t="s">
        <v>67</v>
      </c>
      <c r="C28" s="45" t="s">
        <v>68</v>
      </c>
      <c r="D28" s="29" t="s">
        <v>42</v>
      </c>
      <c r="E28" s="30">
        <v>187357.85</v>
      </c>
      <c r="F28" s="31"/>
      <c r="G28" s="32">
        <v>187357.85</v>
      </c>
      <c r="H28" s="33">
        <v>10.74</v>
      </c>
      <c r="I28" s="33">
        <f t="shared" si="2"/>
        <v>2012223.31</v>
      </c>
      <c r="J28" s="34" t="s">
        <v>69</v>
      </c>
    </row>
    <row r="29" spans="2:10" ht="24.6" customHeight="1" x14ac:dyDescent="0.25">
      <c r="B29" s="36" t="s">
        <v>70</v>
      </c>
      <c r="C29" s="45" t="s">
        <v>71</v>
      </c>
      <c r="D29" s="29" t="s">
        <v>42</v>
      </c>
      <c r="E29" s="30">
        <v>253921.35</v>
      </c>
      <c r="F29" s="31"/>
      <c r="G29" s="32">
        <v>253921.35</v>
      </c>
      <c r="H29" s="33">
        <v>14.26</v>
      </c>
      <c r="I29" s="33">
        <f t="shared" si="2"/>
        <v>3620918.45</v>
      </c>
      <c r="J29" s="34" t="s">
        <v>19</v>
      </c>
    </row>
    <row r="30" spans="2:10" ht="24.6" customHeight="1" x14ac:dyDescent="0.25">
      <c r="B30" s="36" t="s">
        <v>72</v>
      </c>
      <c r="C30" s="45" t="s">
        <v>73</v>
      </c>
      <c r="D30" s="29" t="s">
        <v>42</v>
      </c>
      <c r="E30" s="30">
        <v>77484.509999999995</v>
      </c>
      <c r="F30" s="31"/>
      <c r="G30" s="32">
        <v>77484.509999999995</v>
      </c>
      <c r="H30" s="33">
        <v>43.44</v>
      </c>
      <c r="I30" s="33">
        <f t="shared" si="2"/>
        <v>3365927.11</v>
      </c>
      <c r="J30" s="34" t="s">
        <v>74</v>
      </c>
    </row>
    <row r="31" spans="2:10" ht="24.6" customHeight="1" x14ac:dyDescent="0.25">
      <c r="B31" s="36" t="s">
        <v>75</v>
      </c>
      <c r="C31" s="45" t="s">
        <v>76</v>
      </c>
      <c r="D31" s="29" t="s">
        <v>42</v>
      </c>
      <c r="E31" s="30">
        <v>99519.78</v>
      </c>
      <c r="F31" s="31"/>
      <c r="G31" s="32">
        <v>99519.78</v>
      </c>
      <c r="H31" s="33">
        <v>43.44</v>
      </c>
      <c r="I31" s="33">
        <f t="shared" si="2"/>
        <v>4323139.24</v>
      </c>
      <c r="J31" s="34" t="s">
        <v>74</v>
      </c>
    </row>
    <row r="32" spans="2:10" ht="24.6" customHeight="1" x14ac:dyDescent="0.25">
      <c r="B32" s="36" t="s">
        <v>77</v>
      </c>
      <c r="C32" s="45" t="s">
        <v>78</v>
      </c>
      <c r="D32" s="29" t="s">
        <v>42</v>
      </c>
      <c r="E32" s="30">
        <v>39501.760000000002</v>
      </c>
      <c r="F32" s="31"/>
      <c r="G32" s="32">
        <v>39501.760000000002</v>
      </c>
      <c r="H32" s="33">
        <v>19.510000000000002</v>
      </c>
      <c r="I32" s="33">
        <f t="shared" si="2"/>
        <v>770679.34</v>
      </c>
      <c r="J32" s="34" t="s">
        <v>19</v>
      </c>
    </row>
    <row r="33" spans="2:10" ht="24.6" customHeight="1" x14ac:dyDescent="0.25">
      <c r="B33" s="36" t="s">
        <v>79</v>
      </c>
      <c r="C33" s="45" t="s">
        <v>80</v>
      </c>
      <c r="D33" s="29" t="s">
        <v>42</v>
      </c>
      <c r="E33" s="30">
        <v>82677.7</v>
      </c>
      <c r="F33" s="31"/>
      <c r="G33" s="32">
        <v>82677.7</v>
      </c>
      <c r="H33" s="33">
        <v>19.510000000000002</v>
      </c>
      <c r="I33" s="33">
        <f t="shared" si="2"/>
        <v>1613041.93</v>
      </c>
      <c r="J33" s="34" t="s">
        <v>19</v>
      </c>
    </row>
    <row r="34" spans="2:10" ht="24.6" customHeight="1" x14ac:dyDescent="0.25">
      <c r="B34" s="36" t="s">
        <v>81</v>
      </c>
      <c r="C34" s="45" t="s">
        <v>82</v>
      </c>
      <c r="D34" s="29" t="s">
        <v>42</v>
      </c>
      <c r="E34" s="30">
        <v>230588.22</v>
      </c>
      <c r="F34" s="31"/>
      <c r="G34" s="32">
        <v>230588.22</v>
      </c>
      <c r="H34" s="33">
        <v>5.15</v>
      </c>
      <c r="I34" s="33">
        <f t="shared" si="2"/>
        <v>1187529.33</v>
      </c>
      <c r="J34" s="34" t="s">
        <v>83</v>
      </c>
    </row>
    <row r="35" spans="2:10" ht="24.6" customHeight="1" x14ac:dyDescent="0.25">
      <c r="B35" s="36" t="s">
        <v>84</v>
      </c>
      <c r="C35" s="45" t="s">
        <v>85</v>
      </c>
      <c r="D35" s="29" t="s">
        <v>86</v>
      </c>
      <c r="E35" s="30">
        <v>62712.29</v>
      </c>
      <c r="F35" s="31"/>
      <c r="G35" s="32">
        <v>62712.29</v>
      </c>
      <c r="H35" s="33">
        <v>2.83</v>
      </c>
      <c r="I35" s="33">
        <f t="shared" si="2"/>
        <v>177475.78</v>
      </c>
      <c r="J35" s="34" t="s">
        <v>19</v>
      </c>
    </row>
    <row r="36" spans="2:10" ht="24.6" customHeight="1" x14ac:dyDescent="0.25">
      <c r="B36" s="36" t="s">
        <v>87</v>
      </c>
      <c r="C36" s="45" t="s">
        <v>88</v>
      </c>
      <c r="D36" s="29" t="s">
        <v>42</v>
      </c>
      <c r="E36" s="30">
        <v>37398.5</v>
      </c>
      <c r="F36" s="31"/>
      <c r="G36" s="32">
        <v>37398.5</v>
      </c>
      <c r="H36" s="33">
        <v>22.89</v>
      </c>
      <c r="I36" s="33">
        <f t="shared" si="2"/>
        <v>856051.67</v>
      </c>
      <c r="J36" s="34" t="s">
        <v>89</v>
      </c>
    </row>
    <row r="37" spans="2:10" ht="24.6" customHeight="1" x14ac:dyDescent="0.25">
      <c r="B37" s="36" t="s">
        <v>90</v>
      </c>
      <c r="C37" s="45" t="s">
        <v>91</v>
      </c>
      <c r="D37" s="29" t="s">
        <v>92</v>
      </c>
      <c r="E37" s="30">
        <v>3111</v>
      </c>
      <c r="F37" s="31"/>
      <c r="G37" s="32">
        <v>3111</v>
      </c>
      <c r="H37" s="33">
        <v>12.62</v>
      </c>
      <c r="I37" s="33">
        <f t="shared" si="2"/>
        <v>39260.82</v>
      </c>
      <c r="J37" s="34" t="s">
        <v>93</v>
      </c>
    </row>
    <row r="38" spans="2:10" ht="24.6" customHeight="1" x14ac:dyDescent="0.25">
      <c r="B38" s="36" t="s">
        <v>94</v>
      </c>
      <c r="C38" s="45" t="s">
        <v>95</v>
      </c>
      <c r="D38" s="29" t="s">
        <v>86</v>
      </c>
      <c r="E38" s="30">
        <v>183293.34</v>
      </c>
      <c r="F38" s="31"/>
      <c r="G38" s="32">
        <v>183293.34</v>
      </c>
      <c r="H38" s="33">
        <v>12.57</v>
      </c>
      <c r="I38" s="33">
        <f t="shared" si="2"/>
        <v>2303997.2799999998</v>
      </c>
      <c r="J38" s="34" t="s">
        <v>19</v>
      </c>
    </row>
    <row r="39" spans="2:10" ht="24.6" customHeight="1" x14ac:dyDescent="0.25">
      <c r="B39" s="36" t="s">
        <v>96</v>
      </c>
      <c r="C39" s="45" t="s">
        <v>97</v>
      </c>
      <c r="D39" s="29" t="s">
        <v>86</v>
      </c>
      <c r="E39" s="30">
        <v>29863.61</v>
      </c>
      <c r="F39" s="31"/>
      <c r="G39" s="32">
        <v>29863.61</v>
      </c>
      <c r="H39" s="33">
        <v>8.49</v>
      </c>
      <c r="I39" s="33">
        <f t="shared" si="2"/>
        <v>253542.05</v>
      </c>
      <c r="J39" s="34" t="s">
        <v>19</v>
      </c>
    </row>
    <row r="40" spans="2:10" ht="24.6" customHeight="1" x14ac:dyDescent="0.25">
      <c r="B40" s="36" t="s">
        <v>98</v>
      </c>
      <c r="C40" s="45" t="s">
        <v>99</v>
      </c>
      <c r="D40" s="29" t="s">
        <v>42</v>
      </c>
      <c r="E40" s="30">
        <v>322756.46000000002</v>
      </c>
      <c r="F40" s="31"/>
      <c r="G40" s="32">
        <v>322756.46000000002</v>
      </c>
      <c r="H40" s="33">
        <v>4.3099999999999996</v>
      </c>
      <c r="I40" s="33">
        <f t="shared" si="2"/>
        <v>1391080.34</v>
      </c>
      <c r="J40" s="34" t="s">
        <v>19</v>
      </c>
    </row>
    <row r="41" spans="2:10" ht="24.6" customHeight="1" x14ac:dyDescent="0.25">
      <c r="B41" s="36" t="s">
        <v>100</v>
      </c>
      <c r="C41" s="45" t="s">
        <v>101</v>
      </c>
      <c r="D41" s="29" t="s">
        <v>42</v>
      </c>
      <c r="E41" s="30">
        <v>18786.62</v>
      </c>
      <c r="F41" s="31"/>
      <c r="G41" s="32">
        <v>18786.62</v>
      </c>
      <c r="H41" s="33">
        <v>20.84</v>
      </c>
      <c r="I41" s="33">
        <f t="shared" si="2"/>
        <v>391513.16</v>
      </c>
      <c r="J41" s="34" t="s">
        <v>19</v>
      </c>
    </row>
    <row r="42" spans="2:10" ht="24.6" customHeight="1" x14ac:dyDescent="0.25">
      <c r="B42" s="36" t="s">
        <v>102</v>
      </c>
      <c r="C42" s="45" t="s">
        <v>103</v>
      </c>
      <c r="D42" s="29" t="s">
        <v>42</v>
      </c>
      <c r="E42" s="30">
        <v>44709.919999999998</v>
      </c>
      <c r="F42" s="31"/>
      <c r="G42" s="32">
        <v>44709.919999999998</v>
      </c>
      <c r="H42" s="33">
        <v>5.31</v>
      </c>
      <c r="I42" s="33">
        <f t="shared" si="2"/>
        <v>237409.68</v>
      </c>
      <c r="J42" s="34" t="s">
        <v>19</v>
      </c>
    </row>
    <row r="43" spans="2:10" ht="24.6" customHeight="1" x14ac:dyDescent="0.25">
      <c r="B43" s="36" t="s">
        <v>104</v>
      </c>
      <c r="C43" s="45" t="s">
        <v>105</v>
      </c>
      <c r="D43" s="29" t="s">
        <v>86</v>
      </c>
      <c r="E43" s="30">
        <v>23168.27</v>
      </c>
      <c r="F43" s="31"/>
      <c r="G43" s="32">
        <v>23168.27</v>
      </c>
      <c r="H43" s="33">
        <v>77.55</v>
      </c>
      <c r="I43" s="33">
        <f t="shared" si="2"/>
        <v>1796699.34</v>
      </c>
      <c r="J43" s="34" t="s">
        <v>19</v>
      </c>
    </row>
    <row r="44" spans="2:10" ht="24.6" customHeight="1" x14ac:dyDescent="0.25">
      <c r="B44" s="19" t="s">
        <v>106</v>
      </c>
      <c r="C44" s="20" t="s">
        <v>107</v>
      </c>
      <c r="D44" s="21"/>
      <c r="E44" s="22"/>
      <c r="F44" s="31"/>
      <c r="G44" s="24"/>
      <c r="H44" s="25"/>
      <c r="I44" s="25">
        <f>SUM(I45:I56)</f>
        <v>6160496.7399999993</v>
      </c>
      <c r="J44" s="26"/>
    </row>
    <row r="45" spans="2:10" ht="24.6" customHeight="1" x14ac:dyDescent="0.25">
      <c r="B45" s="48" t="s">
        <v>108</v>
      </c>
      <c r="C45" s="49" t="s">
        <v>61</v>
      </c>
      <c r="D45" s="50" t="s">
        <v>42</v>
      </c>
      <c r="E45" s="51">
        <v>43403.75</v>
      </c>
      <c r="F45" s="31"/>
      <c r="G45" s="46">
        <v>43403.75</v>
      </c>
      <c r="H45" s="47">
        <v>10.77</v>
      </c>
      <c r="I45" s="33">
        <f t="shared" ref="I45:I56" si="3">+ROUND(G45*H45,2)</f>
        <v>467458.39</v>
      </c>
      <c r="J45" s="34" t="s">
        <v>19</v>
      </c>
    </row>
    <row r="46" spans="2:10" ht="24.6" customHeight="1" x14ac:dyDescent="0.25">
      <c r="B46" s="48" t="s">
        <v>109</v>
      </c>
      <c r="C46" s="49" t="s">
        <v>63</v>
      </c>
      <c r="D46" s="50" t="s">
        <v>42</v>
      </c>
      <c r="E46" s="51">
        <v>438.42</v>
      </c>
      <c r="F46" s="31"/>
      <c r="G46" s="46">
        <v>438.42</v>
      </c>
      <c r="H46" s="47">
        <v>18.559999999999999</v>
      </c>
      <c r="I46" s="33">
        <f t="shared" si="3"/>
        <v>8137.08</v>
      </c>
      <c r="J46" s="34" t="s">
        <v>19</v>
      </c>
    </row>
    <row r="47" spans="2:10" ht="24.6" customHeight="1" x14ac:dyDescent="0.25">
      <c r="B47" s="48" t="s">
        <v>110</v>
      </c>
      <c r="C47" s="49" t="s">
        <v>68</v>
      </c>
      <c r="D47" s="50" t="s">
        <v>42</v>
      </c>
      <c r="E47" s="51">
        <v>34474.300000000003</v>
      </c>
      <c r="F47" s="31"/>
      <c r="G47" s="46">
        <v>34474.300000000003</v>
      </c>
      <c r="H47" s="47">
        <v>10.74</v>
      </c>
      <c r="I47" s="33">
        <f t="shared" si="3"/>
        <v>370253.98</v>
      </c>
      <c r="J47" s="34" t="s">
        <v>69</v>
      </c>
    </row>
    <row r="48" spans="2:10" ht="24.6" customHeight="1" x14ac:dyDescent="0.25">
      <c r="B48" s="48" t="s">
        <v>111</v>
      </c>
      <c r="C48" s="49" t="s">
        <v>71</v>
      </c>
      <c r="D48" s="50" t="s">
        <v>42</v>
      </c>
      <c r="E48" s="51">
        <v>34634.06</v>
      </c>
      <c r="F48" s="31"/>
      <c r="G48" s="46">
        <v>34634.06</v>
      </c>
      <c r="H48" s="47">
        <v>15.85</v>
      </c>
      <c r="I48" s="33">
        <f t="shared" si="3"/>
        <v>548949.85</v>
      </c>
      <c r="J48" s="34" t="s">
        <v>112</v>
      </c>
    </row>
    <row r="49" spans="2:10" ht="24.6" customHeight="1" x14ac:dyDescent="0.25">
      <c r="B49" s="48" t="s">
        <v>113</v>
      </c>
      <c r="C49" s="49" t="s">
        <v>114</v>
      </c>
      <c r="D49" s="50" t="s">
        <v>42</v>
      </c>
      <c r="E49" s="51">
        <v>34731.26</v>
      </c>
      <c r="F49" s="31"/>
      <c r="G49" s="46">
        <v>34731.26</v>
      </c>
      <c r="H49" s="47">
        <v>43.44</v>
      </c>
      <c r="I49" s="33">
        <f t="shared" si="3"/>
        <v>1508725.93</v>
      </c>
      <c r="J49" s="34" t="s">
        <v>115</v>
      </c>
    </row>
    <row r="50" spans="2:10" ht="24.6" customHeight="1" x14ac:dyDescent="0.25">
      <c r="B50" s="48" t="s">
        <v>116</v>
      </c>
      <c r="C50" s="49" t="s">
        <v>117</v>
      </c>
      <c r="D50" s="50" t="s">
        <v>42</v>
      </c>
      <c r="E50" s="51">
        <v>20322.16</v>
      </c>
      <c r="F50" s="31"/>
      <c r="G50" s="46">
        <v>20322.16</v>
      </c>
      <c r="H50" s="47">
        <v>19.510000000000002</v>
      </c>
      <c r="I50" s="33">
        <f t="shared" si="3"/>
        <v>396485.34</v>
      </c>
      <c r="J50" s="34" t="s">
        <v>19</v>
      </c>
    </row>
    <row r="51" spans="2:10" ht="24.6" customHeight="1" x14ac:dyDescent="0.25">
      <c r="B51" s="48" t="s">
        <v>118</v>
      </c>
      <c r="C51" s="49" t="s">
        <v>119</v>
      </c>
      <c r="D51" s="50" t="s">
        <v>86</v>
      </c>
      <c r="E51" s="51">
        <v>13121.66</v>
      </c>
      <c r="F51" s="31"/>
      <c r="G51" s="46">
        <v>13121.66</v>
      </c>
      <c r="H51" s="47">
        <v>2.83</v>
      </c>
      <c r="I51" s="33">
        <f t="shared" si="3"/>
        <v>37134.300000000003</v>
      </c>
      <c r="J51" s="34" t="s">
        <v>19</v>
      </c>
    </row>
    <row r="52" spans="2:10" ht="24.6" customHeight="1" x14ac:dyDescent="0.25">
      <c r="B52" s="48" t="s">
        <v>120</v>
      </c>
      <c r="C52" s="49" t="s">
        <v>95</v>
      </c>
      <c r="D52" s="50" t="s">
        <v>86</v>
      </c>
      <c r="E52" s="51">
        <v>49072.31</v>
      </c>
      <c r="F52" s="31"/>
      <c r="G52" s="46">
        <v>49072.31</v>
      </c>
      <c r="H52" s="47">
        <v>12.57</v>
      </c>
      <c r="I52" s="33">
        <f t="shared" si="3"/>
        <v>616838.93999999994</v>
      </c>
      <c r="J52" s="34" t="s">
        <v>19</v>
      </c>
    </row>
    <row r="53" spans="2:10" ht="24.6" customHeight="1" x14ac:dyDescent="0.25">
      <c r="B53" s="48" t="s">
        <v>121</v>
      </c>
      <c r="C53" s="49" t="s">
        <v>101</v>
      </c>
      <c r="D53" s="50" t="s">
        <v>42</v>
      </c>
      <c r="E53" s="51">
        <v>8600.17</v>
      </c>
      <c r="F53" s="31"/>
      <c r="G53" s="46">
        <v>8600.17</v>
      </c>
      <c r="H53" s="47">
        <v>20.84</v>
      </c>
      <c r="I53" s="33">
        <f t="shared" si="3"/>
        <v>179227.54</v>
      </c>
      <c r="J53" s="34" t="s">
        <v>19</v>
      </c>
    </row>
    <row r="54" spans="2:10" ht="24.6" customHeight="1" x14ac:dyDescent="0.25">
      <c r="B54" s="48" t="s">
        <v>122</v>
      </c>
      <c r="C54" s="49" t="s">
        <v>103</v>
      </c>
      <c r="D54" s="50" t="s">
        <v>42</v>
      </c>
      <c r="E54" s="51">
        <v>7365.31</v>
      </c>
      <c r="F54" s="31"/>
      <c r="G54" s="46">
        <v>7365.31</v>
      </c>
      <c r="H54" s="47">
        <v>5.31</v>
      </c>
      <c r="I54" s="33">
        <f t="shared" si="3"/>
        <v>39109.800000000003</v>
      </c>
      <c r="J54" s="34" t="s">
        <v>19</v>
      </c>
    </row>
    <row r="55" spans="2:10" ht="24.6" customHeight="1" x14ac:dyDescent="0.25">
      <c r="B55" s="48"/>
      <c r="C55" s="49" t="s">
        <v>105</v>
      </c>
      <c r="D55" s="50"/>
      <c r="E55" s="51">
        <v>9722.1299999999992</v>
      </c>
      <c r="F55" s="31"/>
      <c r="G55" s="46">
        <v>0</v>
      </c>
      <c r="H55" s="47"/>
      <c r="I55" s="33">
        <f t="shared" si="3"/>
        <v>0</v>
      </c>
      <c r="J55" s="34"/>
    </row>
    <row r="56" spans="2:10" ht="38.450000000000003" customHeight="1" x14ac:dyDescent="0.25">
      <c r="B56" s="48" t="s">
        <v>123</v>
      </c>
      <c r="C56" s="49" t="s">
        <v>124</v>
      </c>
      <c r="D56" s="50" t="s">
        <v>42</v>
      </c>
      <c r="E56" s="51">
        <v>9722.1299999999992</v>
      </c>
      <c r="F56" s="31"/>
      <c r="G56" s="46">
        <v>9722.1299999999992</v>
      </c>
      <c r="H56" s="47">
        <v>204.5</v>
      </c>
      <c r="I56" s="33">
        <f t="shared" si="3"/>
        <v>1988175.59</v>
      </c>
      <c r="J56" s="34" t="s">
        <v>125</v>
      </c>
    </row>
    <row r="57" spans="2:10" ht="24.6" customHeight="1" x14ac:dyDescent="0.25">
      <c r="B57" s="41" t="s">
        <v>126</v>
      </c>
      <c r="C57" s="42" t="s">
        <v>127</v>
      </c>
      <c r="D57" s="43"/>
      <c r="E57" s="44"/>
      <c r="F57" s="31"/>
      <c r="G57" s="16"/>
      <c r="H57" s="17"/>
      <c r="I57" s="17">
        <f>SUM(I58:I65)</f>
        <v>26060850.950000003</v>
      </c>
      <c r="J57" s="18"/>
    </row>
    <row r="58" spans="2:10" ht="38.450000000000003" customHeight="1" x14ac:dyDescent="0.25">
      <c r="B58" s="36" t="s">
        <v>128</v>
      </c>
      <c r="C58" s="28" t="s">
        <v>129</v>
      </c>
      <c r="D58" s="29" t="s">
        <v>130</v>
      </c>
      <c r="E58" s="30">
        <v>190730.09</v>
      </c>
      <c r="F58" s="31"/>
      <c r="G58" s="32">
        <v>190730.09</v>
      </c>
      <c r="H58" s="33">
        <v>9.9700000000000006</v>
      </c>
      <c r="I58" s="33">
        <f t="shared" ref="I58:I65" si="4">+ROUND(G58*H58,2)</f>
        <v>1901579</v>
      </c>
      <c r="J58" s="34" t="s">
        <v>131</v>
      </c>
    </row>
    <row r="59" spans="2:10" ht="24.6" customHeight="1" x14ac:dyDescent="0.25">
      <c r="B59" s="36" t="s">
        <v>133</v>
      </c>
      <c r="C59" s="28" t="s">
        <v>134</v>
      </c>
      <c r="D59" s="29" t="s">
        <v>130</v>
      </c>
      <c r="E59" s="30">
        <v>231266.68</v>
      </c>
      <c r="F59" s="31"/>
      <c r="G59" s="32">
        <v>231266.68</v>
      </c>
      <c r="H59" s="33">
        <v>2.77</v>
      </c>
      <c r="I59" s="33">
        <f t="shared" si="4"/>
        <v>640608.69999999995</v>
      </c>
      <c r="J59" s="34" t="s">
        <v>132</v>
      </c>
    </row>
    <row r="60" spans="2:10" ht="24.6" customHeight="1" x14ac:dyDescent="0.25">
      <c r="B60" s="36" t="s">
        <v>135</v>
      </c>
      <c r="C60" s="28" t="s">
        <v>136</v>
      </c>
      <c r="D60" s="29" t="s">
        <v>130</v>
      </c>
      <c r="E60" s="30">
        <v>24100.39</v>
      </c>
      <c r="F60" s="31"/>
      <c r="G60" s="32">
        <v>24100.39</v>
      </c>
      <c r="H60" s="33">
        <v>9.9700000000000006</v>
      </c>
      <c r="I60" s="33">
        <f t="shared" si="4"/>
        <v>240280.89</v>
      </c>
      <c r="J60" s="34" t="s">
        <v>132</v>
      </c>
    </row>
    <row r="61" spans="2:10" ht="24.6" customHeight="1" x14ac:dyDescent="0.25">
      <c r="B61" s="36" t="s">
        <v>137</v>
      </c>
      <c r="C61" s="28" t="s">
        <v>138</v>
      </c>
      <c r="D61" s="29" t="s">
        <v>130</v>
      </c>
      <c r="E61" s="30">
        <v>238212.28</v>
      </c>
      <c r="F61" s="31"/>
      <c r="G61" s="32">
        <v>238212.28</v>
      </c>
      <c r="H61" s="33">
        <v>2.77</v>
      </c>
      <c r="I61" s="33">
        <f t="shared" si="4"/>
        <v>659848.02</v>
      </c>
      <c r="J61" s="34" t="s">
        <v>132</v>
      </c>
    </row>
    <row r="62" spans="2:10" ht="34.9" customHeight="1" x14ac:dyDescent="0.25">
      <c r="B62" s="36" t="s">
        <v>139</v>
      </c>
      <c r="C62" s="28" t="s">
        <v>140</v>
      </c>
      <c r="D62" s="29" t="s">
        <v>130</v>
      </c>
      <c r="E62" s="30">
        <v>282203.15999999997</v>
      </c>
      <c r="F62" s="31"/>
      <c r="G62" s="32">
        <v>282203.15999999997</v>
      </c>
      <c r="H62" s="33">
        <v>10.41</v>
      </c>
      <c r="I62" s="33">
        <f t="shared" si="4"/>
        <v>2937734.9</v>
      </c>
      <c r="J62" s="34" t="s">
        <v>131</v>
      </c>
    </row>
    <row r="63" spans="2:10" ht="34.9" customHeight="1" x14ac:dyDescent="0.25">
      <c r="B63" s="36" t="s">
        <v>141</v>
      </c>
      <c r="C63" s="28" t="s">
        <v>142</v>
      </c>
      <c r="D63" s="29" t="s">
        <v>130</v>
      </c>
      <c r="E63" s="30">
        <v>2720358.03</v>
      </c>
      <c r="F63" s="31"/>
      <c r="G63" s="32">
        <v>2720358.03</v>
      </c>
      <c r="H63" s="33">
        <v>2.91</v>
      </c>
      <c r="I63" s="33">
        <f t="shared" si="4"/>
        <v>7916241.8700000001</v>
      </c>
      <c r="J63" s="34" t="s">
        <v>131</v>
      </c>
    </row>
    <row r="64" spans="2:10" ht="34.9" customHeight="1" x14ac:dyDescent="0.25">
      <c r="B64" s="36" t="s">
        <v>143</v>
      </c>
      <c r="C64" s="28" t="s">
        <v>144</v>
      </c>
      <c r="D64" s="29" t="s">
        <v>130</v>
      </c>
      <c r="E64" s="30">
        <v>307007.78999999998</v>
      </c>
      <c r="F64" s="31"/>
      <c r="G64" s="32">
        <v>307007.78999999998</v>
      </c>
      <c r="H64" s="33">
        <v>13.2</v>
      </c>
      <c r="I64" s="33">
        <f t="shared" si="4"/>
        <v>4052502.83</v>
      </c>
      <c r="J64" s="34" t="s">
        <v>131</v>
      </c>
    </row>
    <row r="65" spans="2:10" ht="34.9" customHeight="1" x14ac:dyDescent="0.25">
      <c r="B65" s="36" t="s">
        <v>145</v>
      </c>
      <c r="C65" s="28" t="s">
        <v>146</v>
      </c>
      <c r="D65" s="29" t="s">
        <v>130</v>
      </c>
      <c r="E65" s="30">
        <v>2432824.84</v>
      </c>
      <c r="F65" s="31"/>
      <c r="G65" s="32">
        <v>2432824.84</v>
      </c>
      <c r="H65" s="33">
        <v>3.17</v>
      </c>
      <c r="I65" s="33">
        <f t="shared" si="4"/>
        <v>7712054.7400000002</v>
      </c>
      <c r="J65" s="34" t="s">
        <v>131</v>
      </c>
    </row>
    <row r="66" spans="2:10" ht="24.6" customHeight="1" x14ac:dyDescent="0.25">
      <c r="B66" s="41" t="s">
        <v>147</v>
      </c>
      <c r="C66" s="42" t="s">
        <v>148</v>
      </c>
      <c r="D66" s="52"/>
      <c r="E66" s="44"/>
      <c r="F66" s="31"/>
      <c r="G66" s="16"/>
      <c r="H66" s="17"/>
      <c r="I66" s="17">
        <f>SUM(I67:I86)</f>
        <v>1102650.7400000002</v>
      </c>
      <c r="J66" s="18"/>
    </row>
    <row r="67" spans="2:10" ht="24.6" customHeight="1" x14ac:dyDescent="0.25">
      <c r="B67" s="36" t="s">
        <v>149</v>
      </c>
      <c r="C67" s="37" t="s">
        <v>150</v>
      </c>
      <c r="D67" s="29" t="s">
        <v>42</v>
      </c>
      <c r="E67" s="30">
        <v>4420.53</v>
      </c>
      <c r="F67" s="31"/>
      <c r="G67" s="32">
        <v>4420.53</v>
      </c>
      <c r="H67" s="33">
        <v>6.5</v>
      </c>
      <c r="I67" s="33">
        <f t="shared" ref="I67:I86" si="5">+ROUND(G67*H67,2)</f>
        <v>28733.45</v>
      </c>
      <c r="J67" s="34" t="s">
        <v>151</v>
      </c>
    </row>
    <row r="68" spans="2:10" ht="24.6" customHeight="1" x14ac:dyDescent="0.25">
      <c r="B68" s="36" t="s">
        <v>152</v>
      </c>
      <c r="C68" s="28" t="s">
        <v>153</v>
      </c>
      <c r="D68" s="29" t="s">
        <v>42</v>
      </c>
      <c r="E68" s="30">
        <v>659.87</v>
      </c>
      <c r="F68" s="31"/>
      <c r="G68" s="32">
        <v>659.87</v>
      </c>
      <c r="H68" s="33">
        <v>64.040000000000006</v>
      </c>
      <c r="I68" s="33">
        <f t="shared" si="5"/>
        <v>42258.07</v>
      </c>
      <c r="J68" s="34" t="s">
        <v>154</v>
      </c>
    </row>
    <row r="69" spans="2:10" ht="24.6" customHeight="1" x14ac:dyDescent="0.25">
      <c r="B69" s="36" t="s">
        <v>155</v>
      </c>
      <c r="C69" s="28" t="s">
        <v>99</v>
      </c>
      <c r="D69" s="29" t="s">
        <v>42</v>
      </c>
      <c r="E69" s="30">
        <v>3760.66</v>
      </c>
      <c r="F69" s="31"/>
      <c r="G69" s="32">
        <v>3760.66</v>
      </c>
      <c r="H69" s="33">
        <v>4.3099999999999996</v>
      </c>
      <c r="I69" s="33">
        <f t="shared" si="5"/>
        <v>16208.44</v>
      </c>
      <c r="J69" s="34" t="s">
        <v>19</v>
      </c>
    </row>
    <row r="70" spans="2:10" ht="24.6" customHeight="1" x14ac:dyDescent="0.25">
      <c r="B70" s="36" t="s">
        <v>156</v>
      </c>
      <c r="C70" s="28" t="s">
        <v>157</v>
      </c>
      <c r="D70" s="29" t="s">
        <v>42</v>
      </c>
      <c r="E70" s="30">
        <v>293.99</v>
      </c>
      <c r="F70" s="31"/>
      <c r="G70" s="32">
        <v>293.99</v>
      </c>
      <c r="H70" s="33">
        <v>371.69</v>
      </c>
      <c r="I70" s="33">
        <f t="shared" si="5"/>
        <v>109273.14</v>
      </c>
      <c r="J70" s="34" t="s">
        <v>158</v>
      </c>
    </row>
    <row r="71" spans="2:10" ht="24.6" customHeight="1" x14ac:dyDescent="0.25">
      <c r="B71" s="36" t="s">
        <v>159</v>
      </c>
      <c r="C71" s="28" t="s">
        <v>160</v>
      </c>
      <c r="D71" s="29" t="s">
        <v>42</v>
      </c>
      <c r="E71" s="30">
        <v>74.16</v>
      </c>
      <c r="F71" s="31"/>
      <c r="G71" s="32">
        <v>74.16</v>
      </c>
      <c r="H71" s="33">
        <v>414.25</v>
      </c>
      <c r="I71" s="33">
        <f t="shared" si="5"/>
        <v>30720.78</v>
      </c>
      <c r="J71" s="34" t="s">
        <v>19</v>
      </c>
    </row>
    <row r="72" spans="2:10" ht="24.6" customHeight="1" x14ac:dyDescent="0.25">
      <c r="B72" s="36" t="s">
        <v>161</v>
      </c>
      <c r="C72" s="28" t="s">
        <v>162</v>
      </c>
      <c r="D72" s="29" t="s">
        <v>42</v>
      </c>
      <c r="E72" s="30">
        <v>146.15</v>
      </c>
      <c r="F72" s="31"/>
      <c r="G72" s="32">
        <v>146.15</v>
      </c>
      <c r="H72" s="33">
        <v>429.43</v>
      </c>
      <c r="I72" s="33">
        <f t="shared" si="5"/>
        <v>62761.19</v>
      </c>
      <c r="J72" s="34" t="s">
        <v>19</v>
      </c>
    </row>
    <row r="73" spans="2:10" ht="24.6" customHeight="1" x14ac:dyDescent="0.25">
      <c r="B73" s="36" t="s">
        <v>163</v>
      </c>
      <c r="C73" s="28" t="s">
        <v>164</v>
      </c>
      <c r="D73" s="29" t="s">
        <v>42</v>
      </c>
      <c r="E73" s="30">
        <v>327.78</v>
      </c>
      <c r="F73" s="31"/>
      <c r="G73" s="32">
        <v>327.78</v>
      </c>
      <c r="H73" s="33">
        <v>628.32000000000005</v>
      </c>
      <c r="I73" s="33">
        <f t="shared" si="5"/>
        <v>205950.73</v>
      </c>
      <c r="J73" s="34" t="s">
        <v>19</v>
      </c>
    </row>
    <row r="74" spans="2:10" ht="24.6" customHeight="1" x14ac:dyDescent="0.25">
      <c r="B74" s="36" t="s">
        <v>165</v>
      </c>
      <c r="C74" s="28" t="s">
        <v>166</v>
      </c>
      <c r="D74" s="29" t="s">
        <v>167</v>
      </c>
      <c r="E74" s="30">
        <v>21921.59</v>
      </c>
      <c r="F74" s="31"/>
      <c r="G74" s="32">
        <v>21921.59</v>
      </c>
      <c r="H74" s="33">
        <v>8.0399999999999991</v>
      </c>
      <c r="I74" s="33">
        <f t="shared" si="5"/>
        <v>176249.58</v>
      </c>
      <c r="J74" s="34" t="s">
        <v>19</v>
      </c>
    </row>
    <row r="75" spans="2:10" ht="24.6" customHeight="1" x14ac:dyDescent="0.25">
      <c r="B75" s="36" t="s">
        <v>168</v>
      </c>
      <c r="C75" s="28" t="s">
        <v>169</v>
      </c>
      <c r="D75" s="29" t="s">
        <v>86</v>
      </c>
      <c r="E75" s="30">
        <v>1666.48</v>
      </c>
      <c r="F75" s="31"/>
      <c r="G75" s="32">
        <v>1666.48</v>
      </c>
      <c r="H75" s="33">
        <v>61.02</v>
      </c>
      <c r="I75" s="33">
        <f t="shared" si="5"/>
        <v>101688.61</v>
      </c>
      <c r="J75" s="34" t="s">
        <v>19</v>
      </c>
    </row>
    <row r="76" spans="2:10" ht="24.6" customHeight="1" x14ac:dyDescent="0.25">
      <c r="B76" s="36" t="s">
        <v>170</v>
      </c>
      <c r="C76" s="28" t="s">
        <v>171</v>
      </c>
      <c r="D76" s="29" t="s">
        <v>86</v>
      </c>
      <c r="E76" s="30">
        <v>50.93</v>
      </c>
      <c r="F76" s="31"/>
      <c r="G76" s="32">
        <v>50.93</v>
      </c>
      <c r="H76" s="33">
        <v>141.79</v>
      </c>
      <c r="I76" s="33">
        <f t="shared" si="5"/>
        <v>7221.36</v>
      </c>
      <c r="J76" s="34" t="s">
        <v>19</v>
      </c>
    </row>
    <row r="77" spans="2:10" ht="24.6" customHeight="1" x14ac:dyDescent="0.25">
      <c r="B77" s="36" t="s">
        <v>172</v>
      </c>
      <c r="C77" s="28" t="s">
        <v>173</v>
      </c>
      <c r="D77" s="29" t="s">
        <v>174</v>
      </c>
      <c r="E77" s="30">
        <v>83.8</v>
      </c>
      <c r="F77" s="31"/>
      <c r="G77" s="32">
        <v>83.8</v>
      </c>
      <c r="H77" s="33">
        <v>649.05999999999995</v>
      </c>
      <c r="I77" s="33">
        <f t="shared" si="5"/>
        <v>54391.23</v>
      </c>
      <c r="J77" s="34" t="s">
        <v>19</v>
      </c>
    </row>
    <row r="78" spans="2:10" ht="24.6" customHeight="1" x14ac:dyDescent="0.25">
      <c r="B78" s="36" t="s">
        <v>175</v>
      </c>
      <c r="C78" s="28" t="s">
        <v>176</v>
      </c>
      <c r="D78" s="29" t="s">
        <v>92</v>
      </c>
      <c r="E78" s="30">
        <v>32.700000000000003</v>
      </c>
      <c r="F78" s="31"/>
      <c r="G78" s="32">
        <v>32.700000000000003</v>
      </c>
      <c r="H78" s="33">
        <v>1529.6</v>
      </c>
      <c r="I78" s="33">
        <f t="shared" si="5"/>
        <v>50017.919999999998</v>
      </c>
      <c r="J78" s="34" t="s">
        <v>19</v>
      </c>
    </row>
    <row r="79" spans="2:10" ht="24.6" customHeight="1" x14ac:dyDescent="0.25">
      <c r="B79" s="36" t="s">
        <v>177</v>
      </c>
      <c r="C79" s="28" t="s">
        <v>178</v>
      </c>
      <c r="D79" s="29" t="s">
        <v>174</v>
      </c>
      <c r="E79" s="30">
        <v>37.799999999999997</v>
      </c>
      <c r="F79" s="31"/>
      <c r="G79" s="32">
        <v>37.799999999999997</v>
      </c>
      <c r="H79" s="33">
        <v>2001.51</v>
      </c>
      <c r="I79" s="33">
        <f t="shared" si="5"/>
        <v>75657.08</v>
      </c>
      <c r="J79" s="34" t="s">
        <v>19</v>
      </c>
    </row>
    <row r="80" spans="2:10" ht="24.6" customHeight="1" x14ac:dyDescent="0.25">
      <c r="B80" s="36" t="s">
        <v>179</v>
      </c>
      <c r="C80" s="37" t="s">
        <v>180</v>
      </c>
      <c r="D80" s="29" t="s">
        <v>18</v>
      </c>
      <c r="E80" s="38">
        <v>9</v>
      </c>
      <c r="F80" s="31"/>
      <c r="G80" s="39">
        <v>9</v>
      </c>
      <c r="H80" s="35">
        <v>5641.48</v>
      </c>
      <c r="I80" s="35">
        <f t="shared" si="5"/>
        <v>50773.32</v>
      </c>
      <c r="J80" s="34" t="s">
        <v>19</v>
      </c>
    </row>
    <row r="81" spans="2:10" ht="24.6" customHeight="1" x14ac:dyDescent="0.25">
      <c r="B81" s="36" t="s">
        <v>181</v>
      </c>
      <c r="C81" s="37" t="s">
        <v>182</v>
      </c>
      <c r="D81" s="29" t="s">
        <v>18</v>
      </c>
      <c r="E81" s="38">
        <v>1</v>
      </c>
      <c r="F81" s="31"/>
      <c r="G81" s="39">
        <v>1</v>
      </c>
      <c r="H81" s="35">
        <v>6103.88</v>
      </c>
      <c r="I81" s="35">
        <f t="shared" si="5"/>
        <v>6103.88</v>
      </c>
      <c r="J81" s="34" t="s">
        <v>19</v>
      </c>
    </row>
    <row r="82" spans="2:10" ht="24.6" customHeight="1" x14ac:dyDescent="0.25">
      <c r="B82" s="36" t="s">
        <v>183</v>
      </c>
      <c r="C82" s="37" t="s">
        <v>184</v>
      </c>
      <c r="D82" s="29" t="s">
        <v>18</v>
      </c>
      <c r="E82" s="38">
        <v>4</v>
      </c>
      <c r="F82" s="31"/>
      <c r="G82" s="39">
        <v>4</v>
      </c>
      <c r="H82" s="35">
        <v>9473.5400000000009</v>
      </c>
      <c r="I82" s="35">
        <f t="shared" si="5"/>
        <v>37894.160000000003</v>
      </c>
      <c r="J82" s="34" t="s">
        <v>19</v>
      </c>
    </row>
    <row r="83" spans="2:10" ht="24.6" customHeight="1" x14ac:dyDescent="0.25">
      <c r="B83" s="36" t="s">
        <v>185</v>
      </c>
      <c r="C83" s="37" t="s">
        <v>186</v>
      </c>
      <c r="D83" s="29" t="s">
        <v>18</v>
      </c>
      <c r="E83" s="38">
        <v>9</v>
      </c>
      <c r="F83" s="31"/>
      <c r="G83" s="39">
        <v>9</v>
      </c>
      <c r="H83" s="35">
        <v>2168.04</v>
      </c>
      <c r="I83" s="35">
        <f t="shared" si="5"/>
        <v>19512.36</v>
      </c>
      <c r="J83" s="34" t="s">
        <v>19</v>
      </c>
    </row>
    <row r="84" spans="2:10" ht="24.6" customHeight="1" x14ac:dyDescent="0.25">
      <c r="B84" s="36" t="s">
        <v>187</v>
      </c>
      <c r="C84" s="37" t="s">
        <v>188</v>
      </c>
      <c r="D84" s="29" t="s">
        <v>18</v>
      </c>
      <c r="E84" s="38">
        <v>1</v>
      </c>
      <c r="F84" s="31"/>
      <c r="G84" s="39">
        <v>1</v>
      </c>
      <c r="H84" s="35">
        <v>2403</v>
      </c>
      <c r="I84" s="35">
        <f t="shared" si="5"/>
        <v>2403</v>
      </c>
      <c r="J84" s="34" t="s">
        <v>19</v>
      </c>
    </row>
    <row r="85" spans="2:10" ht="24.6" customHeight="1" x14ac:dyDescent="0.25">
      <c r="B85" s="36" t="s">
        <v>189</v>
      </c>
      <c r="C85" s="37" t="s">
        <v>190</v>
      </c>
      <c r="D85" s="29" t="s">
        <v>92</v>
      </c>
      <c r="E85" s="38">
        <v>38</v>
      </c>
      <c r="F85" s="31"/>
      <c r="G85" s="39">
        <v>38</v>
      </c>
      <c r="H85" s="35">
        <v>82.97</v>
      </c>
      <c r="I85" s="35">
        <f t="shared" si="5"/>
        <v>3152.86</v>
      </c>
      <c r="J85" s="34" t="s">
        <v>19</v>
      </c>
    </row>
    <row r="86" spans="2:10" ht="24.6" customHeight="1" x14ac:dyDescent="0.25">
      <c r="B86" s="36" t="s">
        <v>191</v>
      </c>
      <c r="C86" s="37" t="s">
        <v>192</v>
      </c>
      <c r="D86" s="29" t="s">
        <v>86</v>
      </c>
      <c r="E86" s="38">
        <v>852.52</v>
      </c>
      <c r="F86" s="31"/>
      <c r="G86" s="39">
        <v>852.52</v>
      </c>
      <c r="H86" s="35">
        <v>25.43</v>
      </c>
      <c r="I86" s="35">
        <f t="shared" si="5"/>
        <v>21679.58</v>
      </c>
      <c r="J86" s="34" t="s">
        <v>19</v>
      </c>
    </row>
    <row r="87" spans="2:10" ht="24.6" customHeight="1" x14ac:dyDescent="0.25">
      <c r="B87" s="41" t="s">
        <v>193</v>
      </c>
      <c r="C87" s="42" t="s">
        <v>194</v>
      </c>
      <c r="D87" s="53"/>
      <c r="E87" s="44"/>
      <c r="F87" s="31"/>
      <c r="G87" s="16"/>
      <c r="H87" s="17"/>
      <c r="I87" s="17">
        <f>+I88</f>
        <v>1215213.2</v>
      </c>
      <c r="J87" s="18"/>
    </row>
    <row r="88" spans="2:10" ht="36" customHeight="1" x14ac:dyDescent="0.25">
      <c r="B88" s="36" t="s">
        <v>195</v>
      </c>
      <c r="C88" s="28" t="s">
        <v>196</v>
      </c>
      <c r="D88" s="29" t="s">
        <v>35</v>
      </c>
      <c r="E88" s="30">
        <v>8</v>
      </c>
      <c r="F88" s="31"/>
      <c r="G88" s="32">
        <v>8</v>
      </c>
      <c r="H88" s="33">
        <v>151901.65</v>
      </c>
      <c r="I88" s="33">
        <f>+ROUND(G88*H88,2)</f>
        <v>1215213.2</v>
      </c>
      <c r="J88" s="34" t="s">
        <v>197</v>
      </c>
    </row>
    <row r="89" spans="2:10" ht="24.6" customHeight="1" x14ac:dyDescent="0.25">
      <c r="B89" s="41" t="s">
        <v>198</v>
      </c>
      <c r="C89" s="42" t="s">
        <v>199</v>
      </c>
      <c r="D89" s="52"/>
      <c r="E89" s="44"/>
      <c r="F89" s="31"/>
      <c r="G89" s="16"/>
      <c r="H89" s="17"/>
      <c r="I89" s="17">
        <f>SUM(I90:I95)</f>
        <v>3098230.2</v>
      </c>
      <c r="J89" s="18"/>
    </row>
    <row r="90" spans="2:10" ht="24.6" customHeight="1" x14ac:dyDescent="0.25">
      <c r="B90" s="36" t="s">
        <v>200</v>
      </c>
      <c r="C90" s="28" t="s">
        <v>201</v>
      </c>
      <c r="D90" s="29" t="s">
        <v>35</v>
      </c>
      <c r="E90" s="30">
        <v>41</v>
      </c>
      <c r="F90" s="31"/>
      <c r="G90" s="32">
        <v>41</v>
      </c>
      <c r="H90" s="33">
        <v>33581.160000000003</v>
      </c>
      <c r="I90" s="33">
        <f t="shared" ref="I90:I95" si="6">+ROUND(G90*H90,2)</f>
        <v>1376827.56</v>
      </c>
      <c r="J90" s="34" t="s">
        <v>202</v>
      </c>
    </row>
    <row r="91" spans="2:10" ht="24.6" customHeight="1" x14ac:dyDescent="0.25">
      <c r="B91" s="36" t="s">
        <v>203</v>
      </c>
      <c r="C91" s="28" t="s">
        <v>204</v>
      </c>
      <c r="D91" s="29" t="s">
        <v>18</v>
      </c>
      <c r="E91" s="30">
        <v>453</v>
      </c>
      <c r="F91" s="31"/>
      <c r="G91" s="32">
        <v>453</v>
      </c>
      <c r="H91" s="33">
        <v>2856.1</v>
      </c>
      <c r="I91" s="33">
        <f t="shared" si="6"/>
        <v>1293813.3</v>
      </c>
      <c r="J91" s="34" t="s">
        <v>202</v>
      </c>
    </row>
    <row r="92" spans="2:10" ht="24.6" customHeight="1" x14ac:dyDescent="0.25">
      <c r="B92" s="36" t="s">
        <v>205</v>
      </c>
      <c r="C92" s="28" t="s">
        <v>206</v>
      </c>
      <c r="D92" s="29" t="s">
        <v>18</v>
      </c>
      <c r="E92" s="30">
        <v>453</v>
      </c>
      <c r="F92" s="31"/>
      <c r="G92" s="32">
        <v>453</v>
      </c>
      <c r="H92" s="33">
        <v>615.16</v>
      </c>
      <c r="I92" s="33">
        <f t="shared" si="6"/>
        <v>278667.48</v>
      </c>
      <c r="J92" s="34" t="s">
        <v>202</v>
      </c>
    </row>
    <row r="93" spans="2:10" ht="24.6" customHeight="1" x14ac:dyDescent="0.25">
      <c r="B93" s="36" t="s">
        <v>207</v>
      </c>
      <c r="C93" s="28" t="s">
        <v>208</v>
      </c>
      <c r="D93" s="29" t="s">
        <v>18</v>
      </c>
      <c r="E93" s="30">
        <v>1</v>
      </c>
      <c r="F93" s="31"/>
      <c r="G93" s="32">
        <v>1</v>
      </c>
      <c r="H93" s="33">
        <v>854.4</v>
      </c>
      <c r="I93" s="33">
        <f t="shared" si="6"/>
        <v>854.4</v>
      </c>
      <c r="J93" s="34" t="s">
        <v>202</v>
      </c>
    </row>
    <row r="94" spans="2:10" ht="24.6" customHeight="1" x14ac:dyDescent="0.25">
      <c r="B94" s="36" t="s">
        <v>209</v>
      </c>
      <c r="C94" s="28" t="s">
        <v>210</v>
      </c>
      <c r="D94" s="29" t="s">
        <v>18</v>
      </c>
      <c r="E94" s="30">
        <v>453</v>
      </c>
      <c r="F94" s="31"/>
      <c r="G94" s="32">
        <v>453</v>
      </c>
      <c r="H94" s="33">
        <v>164.78</v>
      </c>
      <c r="I94" s="33">
        <f t="shared" si="6"/>
        <v>74645.34</v>
      </c>
      <c r="J94" s="34" t="s">
        <v>202</v>
      </c>
    </row>
    <row r="95" spans="2:10" ht="24.6" customHeight="1" thickBot="1" x14ac:dyDescent="0.3">
      <c r="B95" s="54" t="s">
        <v>211</v>
      </c>
      <c r="C95" s="55" t="s">
        <v>212</v>
      </c>
      <c r="D95" s="56" t="s">
        <v>213</v>
      </c>
      <c r="E95" s="57">
        <v>1993</v>
      </c>
      <c r="F95" s="31"/>
      <c r="G95" s="58">
        <v>1993</v>
      </c>
      <c r="H95" s="59">
        <v>36.840000000000003</v>
      </c>
      <c r="I95" s="59">
        <f t="shared" si="6"/>
        <v>73422.12</v>
      </c>
      <c r="J95" s="34" t="s">
        <v>202</v>
      </c>
    </row>
    <row r="96" spans="2:10" ht="13.5" thickBot="1" x14ac:dyDescent="0.25">
      <c r="B96" s="60"/>
      <c r="C96" s="61" t="s">
        <v>214</v>
      </c>
      <c r="D96" s="62"/>
      <c r="E96" s="63"/>
      <c r="F96" s="31"/>
      <c r="G96" s="64"/>
      <c r="H96" s="65"/>
      <c r="I96" s="66">
        <f>+I89+I87+I66+I57+I22+I8</f>
        <v>77363017.290000021</v>
      </c>
      <c r="J96" s="67"/>
    </row>
    <row r="97" spans="2:10" ht="194.45" customHeight="1" x14ac:dyDescent="0.2">
      <c r="B97" s="68"/>
      <c r="C97" s="69" t="s">
        <v>215</v>
      </c>
      <c r="D97" s="70"/>
      <c r="E97" s="71"/>
      <c r="F97" s="72"/>
      <c r="G97" s="73"/>
      <c r="H97" s="74">
        <f>I97/I96</f>
        <v>0.15587844402184117</v>
      </c>
      <c r="I97" s="75">
        <f>+'[5]1. G. GENERALES'!D134</f>
        <v>12059226.76</v>
      </c>
      <c r="J97" s="76" t="s">
        <v>216</v>
      </c>
    </row>
    <row r="98" spans="2:10" ht="13.5" thickBot="1" x14ac:dyDescent="0.25">
      <c r="B98" s="77"/>
      <c r="C98" s="78" t="s">
        <v>217</v>
      </c>
      <c r="D98" s="79"/>
      <c r="E98" s="80"/>
      <c r="F98" s="81"/>
      <c r="G98" s="82"/>
      <c r="H98" s="83">
        <v>0.1</v>
      </c>
      <c r="I98" s="84">
        <f>+H98*I96</f>
        <v>7736301.7290000021</v>
      </c>
      <c r="J98" s="84"/>
    </row>
    <row r="99" spans="2:10" ht="13.5" thickBot="1" x14ac:dyDescent="0.25">
      <c r="B99" s="60"/>
      <c r="C99" s="61" t="s">
        <v>218</v>
      </c>
      <c r="D99" s="62"/>
      <c r="E99" s="63"/>
      <c r="F99" s="85"/>
      <c r="G99" s="86"/>
      <c r="H99" s="87"/>
      <c r="I99" s="88">
        <f>+I96+I97+I98</f>
        <v>97158545.779000029</v>
      </c>
      <c r="J99" s="88"/>
    </row>
    <row r="100" spans="2:10" x14ac:dyDescent="0.2">
      <c r="G100" s="92"/>
      <c r="H100" s="93"/>
      <c r="I100" s="94"/>
      <c r="J100" s="95"/>
    </row>
    <row r="101" spans="2:10" ht="13.5" thickBot="1" x14ac:dyDescent="0.25">
      <c r="C101" s="96"/>
      <c r="D101" s="97"/>
      <c r="E101" s="98"/>
      <c r="F101" s="97"/>
      <c r="G101" s="123"/>
      <c r="H101" s="124"/>
      <c r="I101" s="125"/>
      <c r="J101" s="99"/>
    </row>
    <row r="102" spans="2:10" ht="13.5" thickBot="1" x14ac:dyDescent="0.25">
      <c r="F102" s="100"/>
    </row>
    <row r="103" spans="2:10" ht="24.75" thickBot="1" x14ac:dyDescent="0.25">
      <c r="B103" s="103" t="s">
        <v>3</v>
      </c>
      <c r="C103" s="104" t="s">
        <v>4</v>
      </c>
      <c r="D103" s="104" t="s">
        <v>5</v>
      </c>
      <c r="E103" s="105" t="s">
        <v>219</v>
      </c>
      <c r="F103" s="11"/>
      <c r="G103" s="106"/>
      <c r="H103" s="106" t="s">
        <v>9</v>
      </c>
      <c r="I103" s="106" t="s">
        <v>10</v>
      </c>
      <c r="J103" s="107"/>
    </row>
    <row r="104" spans="2:10" ht="15" x14ac:dyDescent="0.25">
      <c r="B104" s="19" t="s">
        <v>24</v>
      </c>
      <c r="C104" s="20" t="s">
        <v>25</v>
      </c>
      <c r="D104" s="21"/>
      <c r="E104" s="23"/>
      <c r="F104" s="108"/>
      <c r="G104" s="109"/>
      <c r="H104" s="110"/>
      <c r="I104" s="111">
        <f>SUM(I105:I107)</f>
        <v>706236.38</v>
      </c>
      <c r="J104" s="112"/>
    </row>
    <row r="105" spans="2:10" ht="30" x14ac:dyDescent="0.25">
      <c r="B105" s="36" t="s">
        <v>26</v>
      </c>
      <c r="C105" s="28" t="s">
        <v>220</v>
      </c>
      <c r="D105" s="29" t="s">
        <v>42</v>
      </c>
      <c r="E105" s="30">
        <f>15.85*5*0.15*1000</f>
        <v>11887.5</v>
      </c>
      <c r="F105" s="113"/>
      <c r="G105" s="30"/>
      <c r="H105" s="30">
        <v>59.41</v>
      </c>
      <c r="I105" s="114">
        <f>+ROUND(E105*H105,2)</f>
        <v>706236.38</v>
      </c>
      <c r="J105" s="115" t="s">
        <v>221</v>
      </c>
    </row>
    <row r="107" spans="2:10" x14ac:dyDescent="0.2">
      <c r="C107" s="2"/>
      <c r="E107" s="116"/>
      <c r="G107" s="121"/>
      <c r="H107" s="121"/>
      <c r="I107" s="122"/>
      <c r="J107" s="117"/>
    </row>
  </sheetData>
  <autoFilter ref="B7:J99" xr:uid="{297DDCDE-0066-49AF-A7D7-35666292A50F}"/>
  <mergeCells count="9">
    <mergeCell ref="G107:I107"/>
    <mergeCell ref="G101:I101"/>
    <mergeCell ref="B2:I2"/>
    <mergeCell ref="B3:I3"/>
    <mergeCell ref="B6:B7"/>
    <mergeCell ref="C6:C7"/>
    <mergeCell ref="D6:D7"/>
    <mergeCell ref="E6:E7"/>
    <mergeCell ref="G6:J6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OHLA</vt:lpstr>
      <vt:lpstr>OHLA!Área_de_impresión</vt:lpstr>
      <vt:lpstr>OHLA!Títulos_a_imprimir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2022-10-29T04:18:36Z</dcterms:created>
  <dcterms:modified xsi:type="dcterms:W3CDTF">2022-10-29T04:57:33Z</dcterms:modified>
</cp:coreProperties>
</file>