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/>
  <mc:AlternateContent xmlns:mc="http://schemas.openxmlformats.org/markup-compatibility/2006">
    <mc:Choice Requires="x15">
      <x15ac:absPath xmlns:x15ac="http://schemas.microsoft.com/office/spreadsheetml/2010/11/ac" url="D:\BACKUP GRUPO L&amp;S\LICITACION OHLA\"/>
    </mc:Choice>
  </mc:AlternateContent>
  <bookViews>
    <workbookView xWindow="0" yWindow="0" windowWidth="23040" windowHeight="8940" activeTab="1"/>
  </bookViews>
  <sheets>
    <sheet name="resumen" sheetId="5" r:id="rId1"/>
    <sheet name="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22" i="1"/>
  <c r="C34" i="1" l="1"/>
  <c r="C37" i="1" s="1"/>
  <c r="D33" i="1"/>
  <c r="D34" i="1" s="1"/>
  <c r="D37" i="1" s="1"/>
  <c r="C33" i="1"/>
  <c r="D31" i="1"/>
  <c r="D28" i="1"/>
  <c r="C28" i="1"/>
  <c r="D26" i="1"/>
  <c r="C26" i="1"/>
  <c r="D23" i="1"/>
  <c r="C23" i="1"/>
  <c r="D21" i="1"/>
  <c r="C21" i="1"/>
  <c r="D20" i="1"/>
  <c r="C20" i="1"/>
  <c r="D18" i="1"/>
  <c r="C18" i="1"/>
  <c r="D16" i="1"/>
  <c r="C16" i="1"/>
  <c r="D15" i="1"/>
  <c r="C15" i="1"/>
  <c r="D14" i="1"/>
  <c r="C14" i="1"/>
  <c r="D13" i="1"/>
  <c r="C13" i="1"/>
  <c r="D12" i="1"/>
  <c r="G23" i="5" l="1"/>
  <c r="G21" i="5"/>
  <c r="G16" i="5"/>
  <c r="G15" i="5"/>
  <c r="G14" i="5"/>
  <c r="G22" i="5"/>
  <c r="G13" i="5"/>
  <c r="G20" i="5"/>
  <c r="D38" i="1"/>
  <c r="D39" i="1" s="1"/>
  <c r="C38" i="1"/>
  <c r="C39" i="1" s="1"/>
  <c r="D10" i="1" l="1"/>
  <c r="C10" i="1"/>
  <c r="H23" i="5" l="1"/>
  <c r="H22" i="5"/>
  <c r="H21" i="5"/>
  <c r="H20" i="5"/>
  <c r="H16" i="5"/>
  <c r="H15" i="5"/>
  <c r="H14" i="5"/>
  <c r="H13" i="5"/>
  <c r="H19" i="5" l="1"/>
  <c r="H12" i="5"/>
  <c r="H11" i="5"/>
  <c r="H18" i="5"/>
  <c r="H25" i="5" l="1"/>
  <c r="H26" i="5" s="1"/>
  <c r="H27" i="5" s="1"/>
</calcChain>
</file>

<file path=xl/sharedStrings.xml><?xml version="1.0" encoding="utf-8"?>
<sst xmlns="http://schemas.openxmlformats.org/spreadsheetml/2006/main" count="85" uniqueCount="72">
  <si>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</si>
  <si>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</si>
  <si>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</si>
  <si>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</si>
  <si>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</si>
  <si>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</si>
  <si>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</si>
  <si>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</si>
  <si>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</si>
  <si>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</si>
  <si>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</si>
  <si>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</si>
  <si>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</si>
  <si>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</si>
  <si>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</si>
  <si>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</si>
  <si>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</si>
  <si>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</si>
  <si>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</si>
  <si>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</si>
  <si>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</si>
  <si>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</si>
  <si>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</si>
  <si>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</si>
  <si>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</si>
  <si>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</si>
  <si>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</si>
  <si>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</si>
  <si>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</si>
  <si>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</si>
  <si>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</si>
  <si>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</si>
  <si>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</si>
  <si>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</si>
  <si>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</si>
  <si>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</si>
  <si>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</si>
  <si>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</si>
  <si>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</si>
  <si>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</si>
  <si>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</si>
  <si>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</si>
  <si>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</si>
  <si>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</si>
  <si>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</si>
  <si>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</si>
  <si>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</si>
  <si>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</si>
  <si>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</si>
  <si>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</si>
  <si>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</si>
  <si>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</si>
  <si>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</si>
  <si>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</si>
  <si>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</si>
  <si>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</si>
  <si>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</si>
  <si>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</si>
  <si>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</si>
  <si>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</si>
  <si>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</si>
  <si>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</si>
  <si>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</si>
  <si>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</si>
  <si>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</si>
  <si>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</si>
  <si>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COSTOS  INDIRECTOS</t>
  </si>
  <si>
    <t xml:space="preserve">        * Horas Extras dos siguientes horas</t>
  </si>
  <si>
    <t xml:space="preserve">2.2.1 Bonificación Extraordinaria </t>
  </si>
  <si>
    <t>OBSERVACIONES:</t>
  </si>
  <si>
    <t>1.- Se incluye 01 camioneta</t>
  </si>
  <si>
    <t>2.- Costo de 01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</si>
</sst>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6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164" fontId="8" fillId="2" borderId="9" xfId="2" applyFont="1" applyFill="1" applyBorder="1" applyAlignment="1">
      <alignment vertical="top"/>
    </xf>
    <xf numFmtId="164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vertical="top"/>
    </xf>
    <xf numFmtId="164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vertical="top"/>
    </xf>
    <xf numFmtId="164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164" fontId="16" fillId="2" borderId="9" xfId="2" applyFont="1" applyFill="1" applyBorder="1" applyAlignment="1">
      <alignment horizontal="center" vertical="top"/>
    </xf>
    <xf numFmtId="164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164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5" fontId="2" fillId="0" borderId="4" xfId="1" quotePrefix="1" applyNumberFormat="1" applyFont="1" applyBorder="1" applyAlignment="1" applyProtection="1">
      <alignment horizontal="center" wrapText="1"/>
    </xf>
    <xf numFmtId="165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6" fillId="0" borderId="6" xfId="1" applyFont="1" applyBorder="1" applyAlignment="1" applyProtection="1">
      <alignment wrapText="1"/>
    </xf>
    <xf numFmtId="4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 applyProtection="1">
      <alignment horizontal="center" vertical="center" wrapText="1"/>
    </xf>
    <xf numFmtId="4" fontId="6" fillId="0" borderId="34" xfId="1" applyNumberFormat="1" applyFont="1" applyBorder="1" applyAlignment="1">
      <alignment horizontal="center"/>
    </xf>
    <xf numFmtId="4" fontId="6" fillId="2" borderId="35" xfId="1" quotePrefix="1" applyNumberFormat="1" applyFont="1" applyFill="1" applyBorder="1" applyAlignment="1" applyProtection="1">
      <alignment horizontal="center" wrapText="1"/>
    </xf>
    <xf numFmtId="0" fontId="4" fillId="0" borderId="35" xfId="1" applyFont="1" applyFill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left" indent="1"/>
    </xf>
    <xf numFmtId="0" fontId="7" fillId="0" borderId="36" xfId="1" applyFont="1" applyBorder="1" applyAlignment="1" applyProtection="1">
      <alignment horizontal="left" indent="1"/>
    </xf>
    <xf numFmtId="4" fontId="6" fillId="2" borderId="3" xfId="1" applyNumberFormat="1" applyFont="1" applyFill="1" applyBorder="1" applyAlignment="1" applyProtection="1">
      <alignment horizontal="center" wrapText="1"/>
    </xf>
    <xf numFmtId="4" fontId="6" fillId="2" borderId="5" xfId="1" applyNumberFormat="1" applyFont="1" applyFill="1" applyBorder="1" applyAlignment="1" applyProtection="1">
      <alignment horizontal="center" wrapText="1"/>
    </xf>
    <xf numFmtId="0" fontId="5" fillId="0" borderId="7" xfId="1" applyFont="1" applyBorder="1" applyProtection="1"/>
    <xf numFmtId="4" fontId="6" fillId="0" borderId="3" xfId="1" quotePrefix="1" applyNumberFormat="1" applyFont="1" applyBorder="1" applyAlignment="1" applyProtection="1">
      <alignment horizontal="center" wrapText="1"/>
    </xf>
    <xf numFmtId="4" fontId="6" fillId="0" borderId="5" xfId="1" quotePrefix="1" applyNumberFormat="1" applyFont="1" applyBorder="1" applyAlignment="1" applyProtection="1">
      <alignment horizont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1952625</xdr:colOff>
      <xdr:row>36</xdr:row>
      <xdr:rowOff>95250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2350" y="5848350"/>
          <a:ext cx="1952625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565150</xdr:colOff>
      <xdr:row>45</xdr:row>
      <xdr:rowOff>19050</xdr:rowOff>
    </xdr:from>
    <xdr:to>
      <xdr:col>4</xdr:col>
      <xdr:colOff>15875</xdr:colOff>
      <xdr:row>49</xdr:row>
      <xdr:rowOff>82550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24350" y="8845550"/>
          <a:ext cx="195262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"/>
  <sheetViews>
    <sheetView workbookViewId="0">
      <selection activeCell="G1" sqref="G1"/>
    </sheetView>
  </sheetViews>
  <sheetFormatPr baseColWidth="10" defaultColWidth="11.54296875" defaultRowHeight="14.5" x14ac:dyDescent="0.35"/>
  <cols>
    <col min="1" max="1" width="3.81640625" style="30" customWidth="1"/>
    <col min="2" max="2" width="10.81640625" style="30" customWidth="1"/>
    <col min="3" max="3" width="47.453125" style="30" customWidth="1"/>
    <col min="4" max="4" width="5.453125" style="30" bestFit="1" customWidth="1"/>
    <col min="5" max="5" width="5.453125" style="30" customWidth="1"/>
    <col min="6" max="6" width="12.453125" style="30" customWidth="1"/>
    <col min="7" max="7" width="11.81640625" style="30" customWidth="1"/>
    <col min="8" max="8" width="14.81640625" style="30" customWidth="1"/>
    <col min="9" max="9" width="4.08984375" style="30" bestFit="1" customWidth="1"/>
    <col min="10" max="16384" width="11.54296875" style="30"/>
  </cols>
  <sheetData>
    <row r="1" spans="2:8" x14ac:dyDescent="0.3">
      <c r="B1" s="27"/>
      <c r="C1" s="27"/>
      <c r="D1" s="28"/>
      <c r="E1" s="28"/>
      <c r="F1" s="27"/>
      <c r="G1" s="27"/>
      <c r="H1" s="27"/>
    </row>
    <row r="2" spans="2:8" ht="18" x14ac:dyDescent="0.35">
      <c r="B2" s="146" t="s">
        <v>12</v>
      </c>
      <c r="C2" s="146"/>
      <c r="D2" s="146"/>
      <c r="E2" s="146"/>
      <c r="F2" s="146"/>
      <c r="G2" s="146"/>
      <c r="H2" s="146"/>
    </row>
    <row r="3" spans="2:8" ht="18" x14ac:dyDescent="0.4">
      <c r="B3" s="132"/>
      <c r="C3" s="132"/>
      <c r="D3" s="132"/>
      <c r="E3" s="132"/>
      <c r="F3" s="132"/>
      <c r="G3" s="132"/>
      <c r="H3" s="132"/>
    </row>
    <row r="4" spans="2:8" ht="18" x14ac:dyDescent="0.35">
      <c r="B4" s="146" t="s">
        <v>13</v>
      </c>
      <c r="C4" s="146"/>
      <c r="D4" s="146"/>
      <c r="E4" s="146"/>
      <c r="F4" s="146"/>
      <c r="G4" s="146"/>
      <c r="H4" s="146"/>
    </row>
    <row r="5" spans="2:8" x14ac:dyDescent="0.3">
      <c r="B5" s="29"/>
      <c r="C5" s="29"/>
      <c r="D5" s="29"/>
      <c r="E5" s="29"/>
      <c r="F5" s="29"/>
      <c r="G5" s="29"/>
      <c r="H5" s="29"/>
    </row>
    <row r="6" spans="2:8" s="33" customFormat="1" ht="12" x14ac:dyDescent="0.35">
      <c r="B6" s="32" t="s">
        <v>14</v>
      </c>
      <c r="C6" s="147" t="s">
        <v>15</v>
      </c>
      <c r="D6" s="147"/>
      <c r="E6" s="147"/>
      <c r="F6" s="147"/>
      <c r="G6" s="147"/>
      <c r="H6" s="147"/>
    </row>
    <row r="7" spans="2:8" s="33" customFormat="1" ht="12" x14ac:dyDescent="0.25">
      <c r="B7" s="34" t="s">
        <v>16</v>
      </c>
      <c r="C7" s="35" t="s">
        <v>17</v>
      </c>
      <c r="D7" s="36"/>
      <c r="E7" s="36"/>
      <c r="F7" s="36"/>
      <c r="G7" s="36"/>
      <c r="H7" s="36"/>
    </row>
    <row r="8" spans="2:8" s="33" customFormat="1" ht="12" x14ac:dyDescent="0.25">
      <c r="B8" s="34" t="s">
        <v>18</v>
      </c>
      <c r="C8" s="35" t="s">
        <v>17</v>
      </c>
      <c r="D8" s="36"/>
      <c r="E8" s="36"/>
      <c r="F8" s="36"/>
      <c r="G8" s="36"/>
      <c r="H8" s="36"/>
    </row>
    <row r="9" spans="2:8" s="33" customFormat="1" ht="12.5" thickBot="1" x14ac:dyDescent="0.3">
      <c r="B9" s="37"/>
      <c r="C9" s="38"/>
      <c r="D9" s="39"/>
      <c r="E9" s="39"/>
      <c r="F9" s="36"/>
      <c r="G9" s="36"/>
      <c r="H9" s="36"/>
    </row>
    <row r="10" spans="2:8" s="33" customFormat="1" ht="22.25" customHeight="1" thickBot="1" x14ac:dyDescent="0.4">
      <c r="B10" s="40" t="s">
        <v>19</v>
      </c>
      <c r="C10" s="41" t="s">
        <v>2</v>
      </c>
      <c r="D10" s="42" t="s">
        <v>20</v>
      </c>
      <c r="E10" s="42" t="s">
        <v>21</v>
      </c>
      <c r="F10" s="43" t="s">
        <v>22</v>
      </c>
      <c r="G10" s="41" t="s">
        <v>23</v>
      </c>
      <c r="H10" s="44" t="s">
        <v>24</v>
      </c>
    </row>
    <row r="11" spans="2:8" s="33" customFormat="1" ht="12.5" thickBot="1" x14ac:dyDescent="0.4">
      <c r="B11" s="40"/>
      <c r="C11" s="41" t="s">
        <v>25</v>
      </c>
      <c r="D11" s="42"/>
      <c r="E11" s="42"/>
      <c r="F11" s="43"/>
      <c r="G11" s="41"/>
      <c r="H11" s="45">
        <f>+SUM(H13:H16)</f>
        <v>1003375.0528022675</v>
      </c>
    </row>
    <row r="12" spans="2:8" s="33" customFormat="1" ht="12" x14ac:dyDescent="0.35">
      <c r="B12" s="46">
        <v>1</v>
      </c>
      <c r="C12" s="47" t="s">
        <v>26</v>
      </c>
      <c r="D12" s="48"/>
      <c r="E12" s="48"/>
      <c r="F12" s="49"/>
      <c r="G12" s="49"/>
      <c r="H12" s="50">
        <f>SUM(H13:H16)</f>
        <v>1003375.0528022675</v>
      </c>
    </row>
    <row r="13" spans="2:8" s="33" customFormat="1" ht="12" x14ac:dyDescent="0.35">
      <c r="B13" s="51">
        <v>1.03</v>
      </c>
      <c r="C13" s="52" t="s">
        <v>27</v>
      </c>
      <c r="D13" s="53" t="s">
        <v>28</v>
      </c>
      <c r="E13" s="53">
        <v>1</v>
      </c>
      <c r="F13" s="54">
        <v>11</v>
      </c>
      <c r="G13" s="55">
        <f>+'A1'!C37</f>
        <v>22364.147534757973</v>
      </c>
      <c r="H13" s="56">
        <f t="shared" ref="H13:H16" si="0">F13*G13</f>
        <v>246005.62288233769</v>
      </c>
    </row>
    <row r="14" spans="2:8" s="33" customFormat="1" ht="12" x14ac:dyDescent="0.35">
      <c r="B14" s="51">
        <v>1.02</v>
      </c>
      <c r="C14" s="57" t="s">
        <v>29</v>
      </c>
      <c r="D14" s="53" t="s">
        <v>28</v>
      </c>
      <c r="E14" s="53">
        <v>1</v>
      </c>
      <c r="F14" s="54">
        <v>11</v>
      </c>
      <c r="G14" s="55">
        <f>+'A1'!D37</f>
        <v>22950.588785452419</v>
      </c>
      <c r="H14" s="56">
        <f t="shared" si="0"/>
        <v>252456.47663997661</v>
      </c>
    </row>
    <row r="15" spans="2:8" s="33" customFormat="1" ht="12" x14ac:dyDescent="0.35">
      <c r="B15" s="51">
        <v>1.03</v>
      </c>
      <c r="C15" s="52" t="s">
        <v>30</v>
      </c>
      <c r="D15" s="53" t="s">
        <v>28</v>
      </c>
      <c r="E15" s="53">
        <v>1</v>
      </c>
      <c r="F15" s="54">
        <v>11</v>
      </c>
      <c r="G15" s="55">
        <f>+'A1'!D37</f>
        <v>22950.588785452419</v>
      </c>
      <c r="H15" s="56">
        <f t="shared" si="0"/>
        <v>252456.47663997661</v>
      </c>
    </row>
    <row r="16" spans="2:8" s="33" customFormat="1" ht="12" x14ac:dyDescent="0.35">
      <c r="B16" s="51">
        <v>1.04</v>
      </c>
      <c r="C16" s="52" t="s">
        <v>31</v>
      </c>
      <c r="D16" s="53" t="s">
        <v>28</v>
      </c>
      <c r="E16" s="53">
        <v>1</v>
      </c>
      <c r="F16" s="54">
        <v>11</v>
      </c>
      <c r="G16" s="55">
        <f>+'A1'!D37</f>
        <v>22950.588785452419</v>
      </c>
      <c r="H16" s="56">
        <f t="shared" si="0"/>
        <v>252456.47663997661</v>
      </c>
    </row>
    <row r="17" spans="2:8" s="33" customFormat="1" ht="12.5" thickBot="1" x14ac:dyDescent="0.4">
      <c r="B17" s="58"/>
      <c r="C17" s="52"/>
      <c r="D17" s="59"/>
      <c r="E17" s="59"/>
      <c r="F17" s="60"/>
      <c r="G17" s="61"/>
      <c r="H17" s="62"/>
    </row>
    <row r="18" spans="2:8" s="33" customFormat="1" ht="12.5" thickBot="1" x14ac:dyDescent="0.4">
      <c r="B18" s="40"/>
      <c r="C18" s="41" t="s">
        <v>32</v>
      </c>
      <c r="D18" s="42"/>
      <c r="E18" s="42"/>
      <c r="F18" s="43"/>
      <c r="G18" s="41"/>
      <c r="H18" s="45">
        <f>+SUM(H20:H23)</f>
        <v>1003375.0528022675</v>
      </c>
    </row>
    <row r="19" spans="2:8" s="33" customFormat="1" ht="12" x14ac:dyDescent="0.35">
      <c r="B19" s="46">
        <v>1</v>
      </c>
      <c r="C19" s="47" t="s">
        <v>26</v>
      </c>
      <c r="D19" s="48"/>
      <c r="E19" s="63"/>
      <c r="F19" s="64"/>
      <c r="G19" s="65"/>
      <c r="H19" s="50">
        <f>SUM(H20:H23)</f>
        <v>1003375.0528022675</v>
      </c>
    </row>
    <row r="20" spans="2:8" s="33" customFormat="1" ht="12" x14ac:dyDescent="0.35">
      <c r="B20" s="51">
        <v>1.03</v>
      </c>
      <c r="C20" s="52" t="s">
        <v>27</v>
      </c>
      <c r="D20" s="53" t="s">
        <v>28</v>
      </c>
      <c r="E20" s="53">
        <v>1</v>
      </c>
      <c r="F20" s="54">
        <v>11</v>
      </c>
      <c r="G20" s="55">
        <f>+'A1'!C37</f>
        <v>22364.147534757973</v>
      </c>
      <c r="H20" s="56">
        <f t="shared" ref="H20:H23" si="1">F20*G20</f>
        <v>246005.62288233769</v>
      </c>
    </row>
    <row r="21" spans="2:8" s="33" customFormat="1" ht="12" x14ac:dyDescent="0.35">
      <c r="B21" s="51">
        <v>1.02</v>
      </c>
      <c r="C21" s="57" t="s">
        <v>29</v>
      </c>
      <c r="D21" s="53" t="s">
        <v>28</v>
      </c>
      <c r="E21" s="53">
        <v>1</v>
      </c>
      <c r="F21" s="54">
        <v>11</v>
      </c>
      <c r="G21" s="55">
        <f>+'A1'!D37</f>
        <v>22950.588785452419</v>
      </c>
      <c r="H21" s="56">
        <f t="shared" si="1"/>
        <v>252456.47663997661</v>
      </c>
    </row>
    <row r="22" spans="2:8" s="33" customFormat="1" ht="12" x14ac:dyDescent="0.35">
      <c r="B22" s="51">
        <v>1.03</v>
      </c>
      <c r="C22" s="52" t="s">
        <v>30</v>
      </c>
      <c r="D22" s="53" t="s">
        <v>28</v>
      </c>
      <c r="E22" s="53">
        <v>1</v>
      </c>
      <c r="F22" s="54">
        <v>11</v>
      </c>
      <c r="G22" s="55">
        <f>+'A1'!D37</f>
        <v>22950.588785452419</v>
      </c>
      <c r="H22" s="56">
        <f t="shared" si="1"/>
        <v>252456.47663997661</v>
      </c>
    </row>
    <row r="23" spans="2:8" s="33" customFormat="1" ht="12" x14ac:dyDescent="0.35">
      <c r="B23" s="51">
        <v>1.04</v>
      </c>
      <c r="C23" s="52" t="s">
        <v>31</v>
      </c>
      <c r="D23" s="53" t="s">
        <v>28</v>
      </c>
      <c r="E23" s="53">
        <v>1</v>
      </c>
      <c r="F23" s="54">
        <v>11</v>
      </c>
      <c r="G23" s="55">
        <f>+'A1'!D37</f>
        <v>22950.588785452419</v>
      </c>
      <c r="H23" s="56">
        <f t="shared" si="1"/>
        <v>252456.47663997661</v>
      </c>
    </row>
    <row r="24" spans="2:8" s="33" customFormat="1" ht="12" x14ac:dyDescent="0.35">
      <c r="B24" s="58"/>
      <c r="C24" s="52"/>
      <c r="D24" s="59"/>
      <c r="E24" s="53"/>
      <c r="F24" s="55"/>
      <c r="G24" s="55"/>
      <c r="H24" s="56"/>
    </row>
    <row r="25" spans="2:8" s="33" customFormat="1" ht="12" x14ac:dyDescent="0.35">
      <c r="B25" s="66"/>
      <c r="C25" s="67" t="s">
        <v>33</v>
      </c>
      <c r="D25" s="68"/>
      <c r="E25" s="68"/>
      <c r="F25" s="69"/>
      <c r="G25" s="70"/>
      <c r="H25" s="71">
        <f>+H18+H11</f>
        <v>2006750.105604535</v>
      </c>
    </row>
    <row r="26" spans="2:8" s="33" customFormat="1" ht="12" x14ac:dyDescent="0.35">
      <c r="B26" s="66"/>
      <c r="C26" s="67" t="s">
        <v>34</v>
      </c>
      <c r="D26" s="68"/>
      <c r="E26" s="68"/>
      <c r="F26" s="69"/>
      <c r="G26" s="68">
        <v>0.18</v>
      </c>
      <c r="H26" s="71">
        <f>+H25*0.18</f>
        <v>361215.01900881628</v>
      </c>
    </row>
    <row r="27" spans="2:8" s="33" customFormat="1" ht="12.5" thickBot="1" x14ac:dyDescent="0.4">
      <c r="B27" s="72"/>
      <c r="C27" s="73" t="s">
        <v>35</v>
      </c>
      <c r="D27" s="74"/>
      <c r="E27" s="74"/>
      <c r="F27" s="75"/>
      <c r="G27" s="76"/>
      <c r="H27" s="77">
        <f>+H26+H25</f>
        <v>2367965.1246133512</v>
      </c>
    </row>
    <row r="28" spans="2:8" s="33" customFormat="1" ht="12" x14ac:dyDescent="0.35"/>
    <row r="29" spans="2:8" s="33" customFormat="1" ht="12" x14ac:dyDescent="0.35"/>
    <row r="30" spans="2:8" s="33" customFormat="1" ht="53.4" customHeight="1" x14ac:dyDescent="0.35">
      <c r="B30" s="78"/>
      <c r="C30" s="148" t="s">
        <v>65</v>
      </c>
      <c r="D30" s="148"/>
      <c r="E30" s="148"/>
      <c r="F30" s="148"/>
      <c r="G30" s="148"/>
      <c r="H30" s="148"/>
    </row>
    <row r="31" spans="2:8" s="33" customFormat="1" ht="12" x14ac:dyDescent="0.35">
      <c r="C31" s="79"/>
    </row>
    <row r="32" spans="2:8" s="33" customFormat="1" ht="12" x14ac:dyDescent="0.35">
      <c r="C32" s="79"/>
    </row>
    <row r="33" spans="2:3" s="33" customFormat="1" ht="12" x14ac:dyDescent="0.35">
      <c r="C33" s="79"/>
    </row>
    <row r="34" spans="2:3" x14ac:dyDescent="0.35">
      <c r="C34" s="31"/>
    </row>
    <row r="35" spans="2:3" x14ac:dyDescent="0.35">
      <c r="C35" s="31"/>
    </row>
    <row r="36" spans="2:3" x14ac:dyDescent="0.35">
      <c r="C36" s="31"/>
    </row>
    <row r="37" spans="2:3" x14ac:dyDescent="0.35">
      <c r="C37" s="31"/>
    </row>
    <row r="38" spans="2:3" x14ac:dyDescent="0.35">
      <c r="C38" s="31"/>
    </row>
    <row r="39" spans="2:3" x14ac:dyDescent="0.35">
      <c r="C39" s="31"/>
    </row>
    <row r="41" spans="2:3" x14ac:dyDescent="0.35">
      <c r="B41" s="31"/>
    </row>
    <row r="42" spans="2:3" x14ac:dyDescent="0.35">
      <c r="C42" s="31"/>
    </row>
    <row r="43" spans="2:3" x14ac:dyDescent="0.35">
      <c r="C43" s="31"/>
    </row>
    <row r="44" spans="2:3" x14ac:dyDescent="0.35">
      <c r="C44" s="31"/>
    </row>
    <row r="45" spans="2:3" x14ac:dyDescent="0.35">
      <c r="C45" s="31"/>
    </row>
    <row r="46" spans="2:3" x14ac:dyDescent="0.35">
      <c r="C46" s="31"/>
    </row>
    <row r="47" spans="2:3" x14ac:dyDescent="0.35">
      <c r="C47" s="31"/>
    </row>
    <row r="48" spans="2:3" x14ac:dyDescent="0.35">
      <c r="C48" s="31"/>
    </row>
    <row r="49" spans="3:3" x14ac:dyDescent="0.35">
      <c r="C49" s="31"/>
    </row>
    <row r="50" spans="3:3" x14ac:dyDescent="0.35">
      <c r="C50" s="31"/>
    </row>
    <row r="52" spans="3:3" x14ac:dyDescent="0.35">
      <c r="C52" s="31"/>
    </row>
  </sheetData>
  <mergeCells count="4">
    <mergeCell ref="B2:H2"/>
    <mergeCell ref="B4:H4"/>
    <mergeCell ref="C6:H6"/>
    <mergeCell ref="C30:H30"/>
  </mergeCells>
  <pageMargins left="0.70866141732283472" right="0.70866141732283472" top="0.38" bottom="0.38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tabSelected="1" topLeftCell="A30" workbookViewId="0">
      <selection activeCell="D44" sqref="D44"/>
    </sheetView>
  </sheetViews>
  <sheetFormatPr baseColWidth="10" defaultRowHeight="14.5" x14ac:dyDescent="0.35"/>
  <cols>
    <col min="1" max="1" width="45" customWidth="1"/>
    <col min="2" max="2" width="8.81640625" customWidth="1"/>
    <col min="3" max="3" width="16.453125" customWidth="1"/>
    <col min="4" max="4" width="19.36328125" customWidth="1"/>
  </cols>
  <sheetData>
    <row r="1" spans="1:5" ht="15.5" x14ac:dyDescent="0.35">
      <c r="A1" s="152" t="s">
        <v>0</v>
      </c>
      <c r="B1" s="152"/>
      <c r="C1" s="152"/>
      <c r="D1" s="152"/>
    </row>
    <row r="2" spans="1:5" ht="15.65" customHeight="1" x14ac:dyDescent="0.35">
      <c r="A2" s="150" t="s">
        <v>54</v>
      </c>
      <c r="B2" s="150"/>
      <c r="C2" s="150"/>
      <c r="D2" s="150"/>
    </row>
    <row r="3" spans="1:5" ht="40.25" customHeight="1" x14ac:dyDescent="0.35">
      <c r="A3" s="151" t="s">
        <v>7</v>
      </c>
      <c r="B3" s="151"/>
      <c r="C3" s="151"/>
      <c r="D3" s="151"/>
    </row>
    <row r="4" spans="1:5" ht="15" thickBot="1" x14ac:dyDescent="0.4">
      <c r="A4" s="153" t="s">
        <v>1</v>
      </c>
      <c r="B4" s="153"/>
      <c r="C4" s="153"/>
      <c r="D4" s="153"/>
    </row>
    <row r="5" spans="1:5" ht="18.649999999999999" customHeight="1" x14ac:dyDescent="0.35">
      <c r="A5" s="1"/>
      <c r="B5" s="154" t="s">
        <v>3</v>
      </c>
      <c r="C5" s="85" t="s">
        <v>8</v>
      </c>
      <c r="D5" s="84" t="s">
        <v>9</v>
      </c>
    </row>
    <row r="6" spans="1:5" ht="18.649999999999999" customHeight="1" thickBot="1" x14ac:dyDescent="0.4">
      <c r="A6" s="1"/>
      <c r="B6" s="155"/>
      <c r="C6" s="86" t="s">
        <v>10</v>
      </c>
      <c r="D6" s="87" t="s">
        <v>11</v>
      </c>
    </row>
    <row r="7" spans="1:5" ht="15" thickBot="1" x14ac:dyDescent="0.4">
      <c r="A7" s="89" t="s">
        <v>38</v>
      </c>
      <c r="B7" s="90"/>
      <c r="C7" s="91"/>
      <c r="D7" s="92"/>
    </row>
    <row r="8" spans="1:5" x14ac:dyDescent="0.35">
      <c r="A8" s="103" t="s">
        <v>39</v>
      </c>
      <c r="B8" s="83"/>
      <c r="C8" s="88"/>
      <c r="D8" s="104"/>
    </row>
    <row r="9" spans="1:5" x14ac:dyDescent="0.35">
      <c r="A9" s="105" t="s">
        <v>40</v>
      </c>
      <c r="B9" s="2"/>
      <c r="C9" s="93">
        <v>1025</v>
      </c>
      <c r="D9" s="106">
        <v>1025</v>
      </c>
    </row>
    <row r="10" spans="1:5" x14ac:dyDescent="0.35">
      <c r="A10" s="107" t="s">
        <v>41</v>
      </c>
      <c r="B10" s="3">
        <v>10</v>
      </c>
      <c r="C10" s="4">
        <f>+C9*0.1</f>
        <v>102.5</v>
      </c>
      <c r="D10" s="108">
        <f>+D9*0.1</f>
        <v>102.5</v>
      </c>
    </row>
    <row r="11" spans="1:5" x14ac:dyDescent="0.35">
      <c r="A11" s="109" t="s">
        <v>42</v>
      </c>
      <c r="B11" s="5"/>
      <c r="C11" s="6"/>
      <c r="D11" s="110"/>
    </row>
    <row r="12" spans="1:5" ht="16.25" customHeight="1" x14ac:dyDescent="0.35">
      <c r="A12" s="125" t="s">
        <v>55</v>
      </c>
      <c r="B12" s="15">
        <v>35</v>
      </c>
      <c r="C12" s="126"/>
      <c r="D12" s="127">
        <f>+(D9+D10)*0.35</f>
        <v>394.625</v>
      </c>
    </row>
    <row r="13" spans="1:5" s="129" customFormat="1" ht="10" x14ac:dyDescent="0.2">
      <c r="A13" s="109" t="s">
        <v>43</v>
      </c>
      <c r="B13" s="5">
        <v>25</v>
      </c>
      <c r="C13" s="134">
        <f>((C9+C10)/30/8)*2*26*1.25</f>
        <v>305.36458333333337</v>
      </c>
      <c r="D13" s="134">
        <f>((D9+D10)/30/8)*2*26*1.25</f>
        <v>305.36458333333337</v>
      </c>
      <c r="E13" s="135"/>
    </row>
    <row r="14" spans="1:5" s="129" customFormat="1" ht="10" x14ac:dyDescent="0.2">
      <c r="A14" s="109" t="s">
        <v>67</v>
      </c>
      <c r="B14" s="133">
        <v>35</v>
      </c>
      <c r="C14" s="134">
        <f>((C9+C10)/30/8)*2*26*1.35</f>
        <v>329.79375000000005</v>
      </c>
      <c r="D14" s="134">
        <f>((D9+D10)/30/8)*2*26*1.35</f>
        <v>329.79375000000005</v>
      </c>
      <c r="E14" s="135"/>
    </row>
    <row r="15" spans="1:5" x14ac:dyDescent="0.35">
      <c r="A15" s="128" t="s">
        <v>56</v>
      </c>
      <c r="B15" s="10"/>
      <c r="C15" s="11">
        <f>+(C9+C10+C13+C14)/30</f>
        <v>58.755277777777785</v>
      </c>
      <c r="D15" s="11">
        <f>+(D9+D10+D13+D14)/30</f>
        <v>58.755277777777785</v>
      </c>
    </row>
    <row r="16" spans="1:5" x14ac:dyDescent="0.35">
      <c r="A16" s="111" t="s">
        <v>57</v>
      </c>
      <c r="B16" s="7"/>
      <c r="C16" s="14">
        <f>+(C9+C10+C13+C14+C15)/6</f>
        <v>303.56893518518524</v>
      </c>
      <c r="D16" s="14">
        <f>+(D9+D10+D13+D14+D15)/6</f>
        <v>303.56893518518524</v>
      </c>
    </row>
    <row r="17" spans="1:4" ht="15" thickBot="1" x14ac:dyDescent="0.4">
      <c r="A17" s="113" t="s">
        <v>44</v>
      </c>
      <c r="B17" s="8"/>
      <c r="C17" s="12"/>
      <c r="D17" s="114"/>
    </row>
    <row r="18" spans="1:4" ht="15" thickBot="1" x14ac:dyDescent="0.4">
      <c r="A18" s="89" t="s">
        <v>45</v>
      </c>
      <c r="B18" s="90"/>
      <c r="C18" s="9">
        <f>SUM(C9:C16)</f>
        <v>2124.9825462962967</v>
      </c>
      <c r="D18" s="9">
        <f>SUM(D9:D16)</f>
        <v>2519.6075462962967</v>
      </c>
    </row>
    <row r="19" spans="1:4" x14ac:dyDescent="0.35">
      <c r="A19" s="103" t="s">
        <v>46</v>
      </c>
      <c r="B19" s="82"/>
      <c r="C19" s="81"/>
      <c r="D19" s="115"/>
    </row>
    <row r="20" spans="1:4" x14ac:dyDescent="0.35">
      <c r="A20" s="109" t="s">
        <v>58</v>
      </c>
      <c r="B20" s="5">
        <v>8.33</v>
      </c>
      <c r="C20" s="134">
        <f>(C18/12)</f>
        <v>177.08187885802474</v>
      </c>
      <c r="D20" s="134">
        <f>(D18/12)</f>
        <v>209.96729552469139</v>
      </c>
    </row>
    <row r="21" spans="1:4" x14ac:dyDescent="0.35">
      <c r="A21" s="109" t="s">
        <v>59</v>
      </c>
      <c r="B21" s="5">
        <v>16.670000000000002</v>
      </c>
      <c r="C21" s="134">
        <f>((C18/6)+(C18/6)*0.09)</f>
        <v>386.03849591049391</v>
      </c>
      <c r="D21" s="134">
        <f>((D18/6)+(D18/6)*0.09)</f>
        <v>457.72870424382722</v>
      </c>
    </row>
    <row r="22" spans="1:4" x14ac:dyDescent="0.35">
      <c r="A22" s="109" t="s">
        <v>68</v>
      </c>
      <c r="B22" s="5">
        <v>9</v>
      </c>
      <c r="C22" s="134">
        <f>+C21*0.09</f>
        <v>34.743464631944448</v>
      </c>
      <c r="D22" s="134">
        <f>+D21*0.09</f>
        <v>41.195583381944452</v>
      </c>
    </row>
    <row r="23" spans="1:4" x14ac:dyDescent="0.35">
      <c r="A23" s="109" t="s">
        <v>60</v>
      </c>
      <c r="B23" s="5">
        <v>9.7200000000000006</v>
      </c>
      <c r="C23" s="134">
        <f>((C18+C18/6+C18/6*0.09)/12)</f>
        <v>209.25175351723257</v>
      </c>
      <c r="D23" s="134">
        <f>((D18+D18/6+D18/6*0.09)/12)</f>
        <v>248.11135421167697</v>
      </c>
    </row>
    <row r="24" spans="1:4" x14ac:dyDescent="0.35">
      <c r="A24" s="109" t="s">
        <v>47</v>
      </c>
      <c r="B24" s="5"/>
      <c r="C24" s="14"/>
      <c r="D24" s="112"/>
    </row>
    <row r="25" spans="1:4" x14ac:dyDescent="0.35">
      <c r="A25" s="103" t="s">
        <v>52</v>
      </c>
      <c r="B25" s="83"/>
      <c r="C25" s="16"/>
      <c r="D25" s="117"/>
    </row>
    <row r="26" spans="1:4" x14ac:dyDescent="0.35">
      <c r="A26" s="111" t="s">
        <v>61</v>
      </c>
      <c r="B26" s="7">
        <v>9</v>
      </c>
      <c r="C26" s="136">
        <f>+(C18)*0.09</f>
        <v>191.24842916666671</v>
      </c>
      <c r="D26" s="136">
        <f>+(D18)*0.09</f>
        <v>226.7646791666667</v>
      </c>
    </row>
    <row r="27" spans="1:4" x14ac:dyDescent="0.35">
      <c r="A27" s="111" t="s">
        <v>48</v>
      </c>
      <c r="B27" s="7"/>
      <c r="C27" s="14">
        <v>100</v>
      </c>
      <c r="D27" s="112">
        <v>100</v>
      </c>
    </row>
    <row r="28" spans="1:4" x14ac:dyDescent="0.35">
      <c r="A28" s="109" t="s">
        <v>49</v>
      </c>
      <c r="B28" s="5">
        <v>1.5</v>
      </c>
      <c r="C28" s="136">
        <f>+(C18+C20)*1.5%</f>
        <v>34.530966377314819</v>
      </c>
      <c r="D28" s="136">
        <f>+(D18+D20)*1.5%</f>
        <v>40.943622627314824</v>
      </c>
    </row>
    <row r="29" spans="1:4" x14ac:dyDescent="0.35">
      <c r="A29" s="109" t="s">
        <v>50</v>
      </c>
      <c r="B29" s="5"/>
      <c r="C29" s="14">
        <v>170</v>
      </c>
      <c r="D29" s="112">
        <v>170</v>
      </c>
    </row>
    <row r="30" spans="1:4" x14ac:dyDescent="0.35">
      <c r="A30" s="116" t="s">
        <v>53</v>
      </c>
      <c r="B30" s="80"/>
      <c r="C30" s="94"/>
      <c r="D30" s="118"/>
    </row>
    <row r="31" spans="1:4" x14ac:dyDescent="0.35">
      <c r="A31" s="119" t="s">
        <v>62</v>
      </c>
      <c r="B31" s="17"/>
      <c r="C31" s="95">
        <v>306.27</v>
      </c>
      <c r="D31" s="120">
        <f>+C31</f>
        <v>306.27</v>
      </c>
    </row>
    <row r="32" spans="1:4" ht="15" thickBot="1" x14ac:dyDescent="0.4">
      <c r="A32" s="130" t="s">
        <v>63</v>
      </c>
      <c r="B32" s="139"/>
      <c r="C32" s="97">
        <v>130</v>
      </c>
      <c r="D32" s="121">
        <v>130</v>
      </c>
    </row>
    <row r="33" spans="1:4" ht="15" thickBot="1" x14ac:dyDescent="0.4">
      <c r="A33" s="89" t="s">
        <v>66</v>
      </c>
      <c r="B33" s="140"/>
      <c r="C33" s="141">
        <f>SUM(C19:C32)</f>
        <v>1739.1649884616772</v>
      </c>
      <c r="D33" s="142">
        <f>SUM(D19:D32)</f>
        <v>1930.9812391561215</v>
      </c>
    </row>
    <row r="34" spans="1:4" ht="15" thickBot="1" x14ac:dyDescent="0.4">
      <c r="A34" s="89" t="s">
        <v>51</v>
      </c>
      <c r="B34" s="138"/>
      <c r="C34" s="137">
        <f>+C18+C33</f>
        <v>3864.147534757974</v>
      </c>
      <c r="D34" s="137">
        <f>+D18+D33</f>
        <v>4450.5887854524181</v>
      </c>
    </row>
    <row r="35" spans="1:4" x14ac:dyDescent="0.35">
      <c r="A35" s="122" t="s">
        <v>64</v>
      </c>
      <c r="B35" s="98"/>
      <c r="C35" s="99">
        <v>18000</v>
      </c>
      <c r="D35" s="123">
        <v>18000</v>
      </c>
    </row>
    <row r="36" spans="1:4" x14ac:dyDescent="0.35">
      <c r="A36" s="119" t="s">
        <v>4</v>
      </c>
      <c r="B36" s="17"/>
      <c r="C36" s="95">
        <v>500</v>
      </c>
      <c r="D36" s="120">
        <v>500</v>
      </c>
    </row>
    <row r="37" spans="1:4" x14ac:dyDescent="0.35">
      <c r="A37" s="124" t="s">
        <v>36</v>
      </c>
      <c r="B37" s="25"/>
      <c r="C37" s="96">
        <f>SUM(C34:C36)</f>
        <v>22364.147534757973</v>
      </c>
      <c r="D37" s="96">
        <f>SUM(D34:D36)</f>
        <v>22950.588785452419</v>
      </c>
    </row>
    <row r="38" spans="1:4" ht="15" thickBot="1" x14ac:dyDescent="0.4">
      <c r="A38" s="113" t="s">
        <v>37</v>
      </c>
      <c r="B38" s="8"/>
      <c r="C38" s="12">
        <f>+C37*0.18</f>
        <v>4025.546556256435</v>
      </c>
      <c r="D38" s="114">
        <f>+D37*0.18</f>
        <v>4131.1059813814354</v>
      </c>
    </row>
    <row r="39" spans="1:4" ht="15" thickBot="1" x14ac:dyDescent="0.4">
      <c r="A39" s="13" t="s">
        <v>5</v>
      </c>
      <c r="B39" s="143"/>
      <c r="C39" s="144">
        <f>+C37+C38</f>
        <v>26389.694091014408</v>
      </c>
      <c r="D39" s="145">
        <f>+D37+D38</f>
        <v>27081.694766833854</v>
      </c>
    </row>
    <row r="40" spans="1:4" ht="15" thickBot="1" x14ac:dyDescent="0.4">
      <c r="A40" s="13" t="s">
        <v>6</v>
      </c>
      <c r="B40" s="100"/>
      <c r="C40" s="101"/>
      <c r="D40" s="102"/>
    </row>
    <row r="41" spans="1:4" x14ac:dyDescent="0.35">
      <c r="A41" s="18"/>
      <c r="B41" s="18"/>
      <c r="C41" s="19"/>
    </row>
    <row r="42" spans="1:4" x14ac:dyDescent="0.35">
      <c r="A42" s="131" t="s">
        <v>69</v>
      </c>
      <c r="B42" s="20"/>
      <c r="C42" s="21"/>
    </row>
    <row r="43" spans="1:4" s="24" customFormat="1" ht="12" x14ac:dyDescent="0.3">
      <c r="A43" s="22" t="s">
        <v>70</v>
      </c>
      <c r="B43" s="22"/>
      <c r="C43" s="23"/>
    </row>
    <row r="44" spans="1:4" x14ac:dyDescent="0.35">
      <c r="A44" s="22" t="s">
        <v>71</v>
      </c>
      <c r="B44" s="22"/>
    </row>
    <row r="45" spans="1:4" ht="41.4" customHeight="1" x14ac:dyDescent="0.35">
      <c r="A45" s="149"/>
      <c r="B45" s="149"/>
      <c r="C45" s="149"/>
      <c r="D45" s="149"/>
    </row>
    <row r="46" spans="1:4" x14ac:dyDescent="0.35">
      <c r="A46" s="26"/>
      <c r="B46" s="26"/>
    </row>
    <row r="47" spans="1:4" x14ac:dyDescent="0.35">
      <c r="A47" s="26"/>
    </row>
    <row r="48" spans="1:4" x14ac:dyDescent="0.35">
      <c r="A48" s="26"/>
    </row>
    <row r="49" spans="1:1" x14ac:dyDescent="0.35">
      <c r="A49" s="26"/>
    </row>
    <row r="50" spans="1:1" x14ac:dyDescent="0.35">
      <c r="A50" s="26"/>
    </row>
    <row r="51" spans="1:1" x14ac:dyDescent="0.35">
      <c r="A51" s="26"/>
    </row>
  </sheetData>
  <mergeCells count="6">
    <mergeCell ref="A45:D45"/>
    <mergeCell ref="A2:D2"/>
    <mergeCell ref="A3:D3"/>
    <mergeCell ref="A1:D1"/>
    <mergeCell ref="A4:D4"/>
    <mergeCell ref="B5:B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USUARIO</cp:lastModifiedBy>
  <cp:lastPrinted>2022-11-30T03:15:43Z</cp:lastPrinted>
  <dcterms:created xsi:type="dcterms:W3CDTF">2022-09-28T15:09:10Z</dcterms:created>
  <dcterms:modified xsi:type="dcterms:W3CDTF">2022-11-30T03:17:55Z</dcterms:modified>
</cp:coreProperties>
</file>