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E:\OBSERVACIONES SAN DAMIAN\"/>
    </mc:Choice>
  </mc:AlternateContent>
  <xr:revisionPtr revIDLastSave="0" documentId="13_ncr:1_{AFF7B032-1AAF-49FB-BFDF-B9D7A116FC36}" xr6:coauthVersionLast="47" xr6:coauthVersionMax="47" xr10:uidLastSave="{00000000-0000-0000-0000-000000000000}"/>
  <bookViews>
    <workbookView xWindow="-120" yWindow="-120" windowWidth="29040" windowHeight="15840" xr2:uid="{ABF4841D-EE3F-4879-94EA-177C01806C0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7" i="1" l="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1" i="1"/>
  <c r="G20" i="1"/>
  <c r="G19" i="1"/>
  <c r="G18" i="1"/>
  <c r="G17" i="1"/>
  <c r="G16" i="1"/>
  <c r="G15" i="1"/>
  <c r="G14" i="1"/>
  <c r="G13" i="1"/>
  <c r="G12" i="1"/>
  <c r="G11" i="1"/>
  <c r="G10" i="1"/>
  <c r="G9" i="1"/>
  <c r="G8" i="1"/>
  <c r="G7" i="1"/>
  <c r="G69" i="1" s="1"/>
  <c r="G71" i="1" l="1"/>
  <c r="G72" i="1" s="1"/>
  <c r="F70" i="1"/>
</calcChain>
</file>

<file path=xl/sharedStrings.xml><?xml version="1.0" encoding="utf-8"?>
<sst xmlns="http://schemas.openxmlformats.org/spreadsheetml/2006/main" count="224" uniqueCount="167">
  <si>
    <t>PROYECTO: "PAQUETE 4: SOLUCIONES INTEGRALES DE LOS RÍOS CASMA Y HUARMEY"</t>
  </si>
  <si>
    <t>CONSTRUCCION DE DEFENSAS RIBEREÑAS EN SECTOR SAN DAMIAN</t>
  </si>
  <si>
    <t>BOUBY SAC</t>
  </si>
  <si>
    <t>ITEM</t>
  </si>
  <si>
    <t>DESCRIPCIÓN DE ACTIVIDADES</t>
  </si>
  <si>
    <t>MEDIDA</t>
  </si>
  <si>
    <t>Metrado</t>
  </si>
  <si>
    <t>Precio S/.</t>
  </si>
  <si>
    <t>Parcial S/.</t>
  </si>
  <si>
    <t>OBRAS PROVISIONALES</t>
  </si>
  <si>
    <t>102.A</t>
  </si>
  <si>
    <t>CARTEL DE IDENTIFICACION DE LA OBRA DE 3.60M X 2.40M.</t>
  </si>
  <si>
    <t>und</t>
  </si>
  <si>
    <t>No se tiene observación (disgregar los materiales para el cartel)</t>
  </si>
  <si>
    <t>103.B</t>
  </si>
  <si>
    <t>INSTALACIÓN DE FACILIDADES Y CAMPAMENTOS</t>
  </si>
  <si>
    <t>glb</t>
  </si>
  <si>
    <t>NO CONSIDERA GASTOS DE HOSPEDAJE, OFICINA NI COMEDOR NI ALIMENTACION, NO CONSIDERA INSTALACION DE TALLER PARA EQUIPOS. EL combustible debe estar en el precio de los equipos, no considera medios de comunicación.</t>
  </si>
  <si>
    <t>OBRAS PRELIMINARES</t>
  </si>
  <si>
    <t>201.B</t>
  </si>
  <si>
    <t>MOVILIZACIÓN Y DESMOVILIZACIÓN DE EQUIPOS Y/O MAQUINARIA</t>
  </si>
  <si>
    <t>Sustentar los fletes de transporte en base al histograma de equipos presentado.</t>
  </si>
  <si>
    <t>202.A</t>
  </si>
  <si>
    <t>TRAZO, NIVELACCION Y REPLANTEO PRELIMINAR</t>
  </si>
  <si>
    <t>km</t>
  </si>
  <si>
    <t>revisar cuadrilla de topografia</t>
  </si>
  <si>
    <t>203.B</t>
  </si>
  <si>
    <t>CONTROL TOPOGRAFICO DURANTE LA EJECUCIÓN</t>
  </si>
  <si>
    <t>mes</t>
  </si>
  <si>
    <t>Disgregar los equipos de topografía (al parecer faltan equipos) y los materiales.</t>
  </si>
  <si>
    <t>204.B</t>
  </si>
  <si>
    <t>HABILITACIÓN DE ACCESOS</t>
  </si>
  <si>
    <t>Los metrados no coinciden con los enviado en la actualización que corresponde a 2.03 km</t>
  </si>
  <si>
    <t>206.A</t>
  </si>
  <si>
    <t>DESVIO Y MANEJO DE AGUAS SUPERFICIALES</t>
  </si>
  <si>
    <t>m3</t>
  </si>
  <si>
    <t>Revisar APU. Se evidencia precios altos y el rendimiento muy bajo a considerar para la actividad.</t>
  </si>
  <si>
    <t>207.A</t>
  </si>
  <si>
    <t>MANTENIMIENTO DE TRÁNSITO Y SEGURIDAD VIAL EN ACCESOS A LA OBRA Y ÁREAS AUXILIARES (Canteras, DME/DMO, Fuentes de agua)</t>
  </si>
  <si>
    <t>No considera motoniveladora, solo esta considerando 4 meses</t>
  </si>
  <si>
    <t>OPERACIÓN Y EXPLOTACION DE MATERIAL</t>
  </si>
  <si>
    <t>304.A</t>
  </si>
  <si>
    <t>EXPLOTACION Y PREPARACION DE MATERIAL PARA CONFORMACION DE DIQUE</t>
  </si>
  <si>
    <t>Los metrados no coinciden con los enviado en la actualización que corresponde a 2,767.65 m3. No se debe considerar derecho de extracción de cantera, considerar el rechazo o desperdicio en el proceso de la zaranda estática.</t>
  </si>
  <si>
    <t>304.C</t>
  </si>
  <si>
    <t>EXPLOTACION Y PREPARACION DE MATERIAL PARA AFIRMADO EN CORONA</t>
  </si>
  <si>
    <t>Los metrados no coinciden con los enviado en la actualización que corresponde a 1,379.71 m3. No se debe considerar derecho de extracción de cantera, considerar el rechazo o desperdicio en el proceso de la zaranda estática.</t>
  </si>
  <si>
    <t>305.A</t>
  </si>
  <si>
    <t>PREPARACIÓN DE MATERIAL PARA CONFORMACION DE DIQUE</t>
  </si>
  <si>
    <t>No se considera esta partida, corregir e incorporar.</t>
  </si>
  <si>
    <t>MOVIMIENTO DE TIERRAS</t>
  </si>
  <si>
    <t>B1</t>
  </si>
  <si>
    <t>CONSTRUCCIÓN DE DIQUE NUEVO</t>
  </si>
  <si>
    <t>401.A</t>
  </si>
  <si>
    <t>DESBROCE Y LIMPIEZA</t>
  </si>
  <si>
    <t xml:space="preserve"> ha </t>
  </si>
  <si>
    <t>Metrado no es el indicado en los terminos de referencia, justificar ese metrado. No se considera excavadora</t>
  </si>
  <si>
    <t>402.B</t>
  </si>
  <si>
    <t>EXCAVACIÓN MASIVA EN MATERIAL SUELTO, CON EQUIPO</t>
  </si>
  <si>
    <t xml:space="preserve"> m3 </t>
  </si>
  <si>
    <t>Metrado no es el indicado en los terminos de referencia, justificar ese metrado. Combustible debe ser parte del precio del equipo</t>
  </si>
  <si>
    <t>402.C</t>
  </si>
  <si>
    <t>EXCAVACIÓN EN ROCA SUELTA, CON EQUIPO</t>
  </si>
  <si>
    <t>402.D</t>
  </si>
  <si>
    <t>EXCAVACION DE UÑA EN MATERIAL CON NIVEL FREATICO</t>
  </si>
  <si>
    <t>Metrado no es el indicado en los terminos de referencia, justificar ese metrado. Combustibe incorporado en el precio del equipo y revisar el rendimiento propuesto.</t>
  </si>
  <si>
    <t>402.E</t>
  </si>
  <si>
    <t>EXCAVACION EN ROCA FIJA</t>
  </si>
  <si>
    <t>403.A</t>
  </si>
  <si>
    <t>CONFORMACIÓN Y COMPACTACIÓN DE DIQUE</t>
  </si>
  <si>
    <t>Metrado no es el indicado en los terminos de referencia, justificar ese metrado. Justificar rendimiento.</t>
  </si>
  <si>
    <t>404.B</t>
  </si>
  <si>
    <t>ENROCADO Y ACOMODO PARA PROTECCIÓN DE TALUD TIPO 2</t>
  </si>
  <si>
    <t>No se tiene observación</t>
  </si>
  <si>
    <t>404.E</t>
  </si>
  <si>
    <t>ENROCADO Y ACOMODO EN UÑA ANTISOCAVANTE TIPO 2</t>
  </si>
  <si>
    <t>Postor no considera tractor. Metrado no coincide con el término de referencia</t>
  </si>
  <si>
    <t>405.A</t>
  </si>
  <si>
    <t>DESCOLMATACIÓN DEL CAUCE</t>
  </si>
  <si>
    <t>No considera tractor. No coincide metrado con lo especificado en el termino de referencia</t>
  </si>
  <si>
    <t>406.A</t>
  </si>
  <si>
    <t>REFINE Y PERFILADO DE TALUD</t>
  </si>
  <si>
    <t xml:space="preserve"> m2 </t>
  </si>
  <si>
    <t>Metrado no coincide con el tdr. Revisar el rendimiento propuesto</t>
  </si>
  <si>
    <t>407.A</t>
  </si>
  <si>
    <t>MEJORAMIENTO DE SUELO DE FUNDACIÓN</t>
  </si>
  <si>
    <t>No coincide metrado con el TDR. Excavación de uña en material con nivel freático no corresponde como subpartida de esta actividad. Esta actividad esta relacionado con la excavación de material no competente, relleno con material granular, conformación y compactación para la fundación del dique</t>
  </si>
  <si>
    <t>409.A</t>
  </si>
  <si>
    <t>GEOTEXTIL NO TEJIDO CLASE 1, INCLUYE SUMINISTRO E INSTALACIÓN</t>
  </si>
  <si>
    <t>m2</t>
  </si>
  <si>
    <t>410.A</t>
  </si>
  <si>
    <t>CONFORMACIÓN DE DME/DMO</t>
  </si>
  <si>
    <t>Metrado no es el indicado en los terminos de referencia, justificar ese metrado. Revisar el rendimiento, el precio del equipo debe ser operado y con combustible.</t>
  </si>
  <si>
    <t>412.A</t>
  </si>
  <si>
    <t>RELLENO COMPACTADO CON MATERIAL PARA AFIRMADO EN CORONA</t>
  </si>
  <si>
    <t>413.A</t>
  </si>
  <si>
    <t>RELLENO CON MATERIAL PROPIO</t>
  </si>
  <si>
    <t>416.A</t>
  </si>
  <si>
    <t>PERFILADO Y COMPACTACIÓN PARA FUNDACIÓN DE DIQUE</t>
  </si>
  <si>
    <t>NO CONSIDERA EQUIPO MENOR DE COMPACTACION.REVISAR RENDIMIENTO. NO COINCIDE EL METRADO</t>
  </si>
  <si>
    <t>TRANSPORTES DE MATERIAL</t>
  </si>
  <si>
    <t>501.A</t>
  </si>
  <si>
    <t>CARGUIO Y ACARREO DE MATERIAL PROPIO P/DIQUE D≤1km</t>
  </si>
  <si>
    <t xml:space="preserve"> m3-km</t>
  </si>
  <si>
    <t>501.B</t>
  </si>
  <si>
    <t>CARGUIO Y ACARREO DE MATERIAL DE PRESTAMO P/DIQUE D≤1km</t>
  </si>
  <si>
    <t>m3-km</t>
  </si>
  <si>
    <t>501.D</t>
  </si>
  <si>
    <t>CARGUÍO Y TRANSPORTE DE MATERIAL AFIRMADO ≤1KM</t>
  </si>
  <si>
    <t>Metrado no es el indicado en los terminos de referencia.</t>
  </si>
  <si>
    <t>502.A</t>
  </si>
  <si>
    <t>ACARREO DE MATERIAL PROPIO P/DIQUE D&gt;1Km</t>
  </si>
  <si>
    <t>No considera esta partida</t>
  </si>
  <si>
    <t>502.B</t>
  </si>
  <si>
    <t>ACARREO DE MATERIAL DE PRESTAMO P/DIQUE D&gt;1Km</t>
  </si>
  <si>
    <t>502.D</t>
  </si>
  <si>
    <t>TRANSPORTE DE MATERIAL AFIRMADO &gt;1KM</t>
  </si>
  <si>
    <t>Sustentar el rendiimento deacuerdo a los ciclos planificados. Metrado no coincide con el TDR</t>
  </si>
  <si>
    <t>503.B</t>
  </si>
  <si>
    <t>CARGUIO Y TRANSPORTE DE MATERIAL EXCEDENTE CON EQUIPO D≤ 1km</t>
  </si>
  <si>
    <t xml:space="preserve"> m3 -km</t>
  </si>
  <si>
    <t>504.B</t>
  </si>
  <si>
    <t>TRANSPORTE DE MATERIAL EXCEDENTE CON EQUIPO D&gt;1KM</t>
  </si>
  <si>
    <t>No considera metrado en esta partida</t>
  </si>
  <si>
    <t>505.B</t>
  </si>
  <si>
    <t>CARGUIO Y TRANSPORTE DE ROCA SELECIONADA DE CANTERAS A SECHIN  ≤1km</t>
  </si>
  <si>
    <t>506.A</t>
  </si>
  <si>
    <t>TRANSPORTE DE ROCA SELECIONADA DE CANTERAS A SECHIN  &gt;1km</t>
  </si>
  <si>
    <t>No coincide metrado con el tdr. Justificar rendimiento</t>
  </si>
  <si>
    <t>COMPONENTES DE INTERFERENCIAS</t>
  </si>
  <si>
    <t>602.A</t>
  </si>
  <si>
    <t>REUBICACIÓN DE CANAL REVESTIDO</t>
  </si>
  <si>
    <t>m</t>
  </si>
  <si>
    <t>DESGLOZAR LA PARTIDA</t>
  </si>
  <si>
    <t>603.A</t>
  </si>
  <si>
    <t>REEMPLAZO DE BOCATOMA</t>
  </si>
  <si>
    <t>607.A</t>
  </si>
  <si>
    <t>PASE TEMPORAL CON TMC</t>
  </si>
  <si>
    <t>609.A</t>
  </si>
  <si>
    <t>EMBOQUILLADO DE PIEDRA CON CONCRETO</t>
  </si>
  <si>
    <t>TRABAJOS COMPLEMENTARIOS</t>
  </si>
  <si>
    <t>701.A</t>
  </si>
  <si>
    <t>REFUERZO DE PUENTE AIJA 1</t>
  </si>
  <si>
    <t>702.A</t>
  </si>
  <si>
    <t>REFUERZO DE PUENTE AIJA 2</t>
  </si>
  <si>
    <t>TRABAJOS DE CIERRE</t>
  </si>
  <si>
    <t>902.A</t>
  </si>
  <si>
    <t>PLAN DE MANEJO AMBIENTAL</t>
  </si>
  <si>
    <t>PARTIDAS ADICIONALES</t>
  </si>
  <si>
    <t>BOUBY</t>
  </si>
  <si>
    <t>Geotextil no tejido clase 2 (incluye instalación)</t>
  </si>
  <si>
    <t>La partida corresponde a Geotextil no tejido Clase 1, corregir e incorporar al presupuesto, considerando el precio de material para este tipo de geotextil.</t>
  </si>
  <si>
    <t>carguío y transporte de material excedente D&lt;=1km</t>
  </si>
  <si>
    <t>Se duplica la partida con la que corresponde al 503.B</t>
  </si>
  <si>
    <t>transporte de material excedente D&gt;1 km</t>
  </si>
  <si>
    <t>La partida 504.B "TRANSPORTE DE MATERIAL EXCEDENTE CON EQUIPO D&gt;1KM" corregir e incorporar en el presupuesto.</t>
  </si>
  <si>
    <t>explotación y preparación de material de respaldo del enrocado</t>
  </si>
  <si>
    <t>Esta partida no corresponde al alcance del presente TdR</t>
  </si>
  <si>
    <t>conformación de material de respaldo del enrocado</t>
  </si>
  <si>
    <t>carguío y acarrero de material de respaldo D&lt;=1km</t>
  </si>
  <si>
    <t>transporte de material de respaldo D&gt;1 km</t>
  </si>
  <si>
    <t>SUBTOTAL</t>
  </si>
  <si>
    <t>GASTOS GENERALES</t>
  </si>
  <si>
    <r>
      <rPr>
        <b/>
        <sz val="11"/>
        <rFont val="Arial"/>
        <family val="2"/>
      </rPr>
      <t>Personal de seguridad salud y medio ambiente:</t>
    </r>
    <r>
      <rPr>
        <sz val="11"/>
        <rFont val="Arial"/>
        <family val="2"/>
      </rPr>
      <t xml:space="preserve">
Verificar la inclusión del médico, la directiva de MINSA señala la necesidad de médico a partir de 100 personas.
</t>
    </r>
    <r>
      <rPr>
        <b/>
        <sz val="11"/>
        <rFont val="Arial"/>
        <family val="2"/>
      </rPr>
      <t>Personal de oficina técnica y control de proyecto:</t>
    </r>
    <r>
      <rPr>
        <sz val="11"/>
        <rFont val="Arial"/>
        <family val="2"/>
      </rPr>
      <t xml:space="preserve">
Verificar la necesidad de 03 técnicos y 02 ayudantes de laboratorio, teniendo en cuenta que solo es 1.5Km de dique.
</t>
    </r>
    <r>
      <rPr>
        <b/>
        <sz val="11"/>
        <rFont val="Arial"/>
        <family val="2"/>
      </rPr>
      <t>Administración:</t>
    </r>
    <r>
      <rPr>
        <sz val="11"/>
        <rFont val="Arial"/>
        <family val="2"/>
      </rPr>
      <t xml:space="preserve">
Verificar la necesidad del subcontrato de vigilancia considerando que el trabajo tiene un extensión de 1.5Km, solo sería reforzar la cantida de vigilantes contratados directamente en planilla del contratista.
</t>
    </r>
    <r>
      <rPr>
        <b/>
        <sz val="11"/>
        <rFont val="Arial"/>
        <family val="2"/>
      </rPr>
      <t>Equipos:</t>
    </r>
    <r>
      <rPr>
        <sz val="11"/>
        <rFont val="Arial"/>
        <family val="2"/>
      </rPr>
      <t xml:space="preserve">
Verificar la cantidad de viaje de camabaja, considerar que solo es 1.5km de diques, no todos los equipos requieren movimiento interno de camabaja. La movilización de equipos esta incluida en el costo directo.
</t>
    </r>
    <r>
      <rPr>
        <b/>
        <sz val="11"/>
        <rFont val="Arial"/>
        <family val="2"/>
      </rPr>
      <t>Fianzas:</t>
    </r>
    <r>
      <rPr>
        <sz val="11"/>
        <rFont val="Arial"/>
        <family val="2"/>
      </rPr>
      <t xml:space="preserve"> 
Presentar detalle de cálculo de fianzas, considerar fianza de fiel cumplimiento, adelanto directo (en caso se solicite), seguros y sencico.</t>
    </r>
  </si>
  <si>
    <t>UTILIDAD</t>
  </si>
  <si>
    <t>TOTAL</t>
  </si>
  <si>
    <t>COMENTARIOS A LA OFERTA ECONÓMICA - BOUBY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</si>
</sst>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sz val="11"/>
      <name val="Arial"/>
      <family val="2"/>
    </font>
    <font>
      <sz val="10"/>
      <color indexed="8"/>
      <name val="Arial"/>
      <family val="2"/>
    </font>
    <font>
      <b/>
      <sz val="11"/>
      <color indexed="8"/>
      <name val="Arial"/>
      <family val="2"/>
    </font>
    <font>
      <sz val="11"/>
      <color indexed="8"/>
      <name val="Arial Narrow"/>
      <family val="2"/>
    </font>
    <font>
      <b/>
      <sz val="11"/>
      <name val="Arial"/>
      <family val="2"/>
    </font>
    <font>
      <b/>
      <sz val="11"/>
      <color theme="3"/>
      <name val="Arial"/>
      <family val="2"/>
    </font>
    <font>
      <b/>
      <sz val="11"/>
      <color rgb="FFFFFFFF"/>
      <name val="Calibri"/>
      <family val="2"/>
      <scheme val="minor"/>
    </font>
    <font>
      <b/>
      <sz val="11"/>
      <color theme="0"/>
      <name val="Arial Narrow"/>
      <family val="2"/>
    </font>
    <font>
      <sz val="10"/>
      <name val="Arial"/>
      <family val="2"/>
    </font>
    <font>
      <b/>
      <sz val="11"/>
      <name val="Calibri"/>
      <family val="2"/>
      <scheme val="minor"/>
    </font>
    <font>
      <sz val="11"/>
      <name val="Calibri"/>
      <family val="2"/>
      <scheme val="minor"/>
    </font>
    <font>
      <sz val="11"/>
      <color indexed="8"/>
      <name val="Calibri"/>
      <family val="2"/>
      <scheme val="minor"/>
    </font>
    <font>
      <b/>
      <sz val="11"/>
      <color indexed="8"/>
      <name val="Calibri"/>
      <family val="2"/>
      <scheme val="minor"/>
    </font>
    <font>
      <b/>
      <sz val="11"/>
      <color theme="1"/>
      <name val="Arial"/>
      <family val="2"/>
    </font>
    <font>
      <sz val="11"/>
      <color theme="1"/>
      <name val="Times New Roman"/>
      <family val="1"/>
    </font>
    <font>
      <sz val="11"/>
      <color theme="1"/>
      <name val="Arial"/>
      <family val="2"/>
    </font>
  </fonts>
  <fills count="9">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5"/>
        <bgColor indexed="64"/>
      </patternFill>
    </fill>
  </fills>
  <borders count="49">
    <border>
      <left/>
      <right/>
      <top/>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auto="1"/>
      </left>
      <right/>
      <top style="hair">
        <color auto="1"/>
      </top>
      <bottom style="hair">
        <color auto="1"/>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hair">
        <color auto="1"/>
      </left>
      <right style="medium">
        <color indexed="64"/>
      </right>
      <top style="hair">
        <color auto="1"/>
      </top>
      <bottom style="hair">
        <color auto="1"/>
      </bottom>
      <diagonal/>
    </border>
    <border>
      <left style="medium">
        <color indexed="64"/>
      </left>
      <right style="medium">
        <color indexed="64"/>
      </right>
      <top/>
      <bottom/>
      <diagonal/>
    </border>
    <border>
      <left/>
      <right style="medium">
        <color indexed="64"/>
      </right>
      <top style="hair">
        <color indexed="64"/>
      </top>
      <bottom style="hair">
        <color indexed="64"/>
      </bottom>
      <diagonal/>
    </border>
    <border>
      <left style="thin">
        <color indexed="64"/>
      </left>
      <right style="medium">
        <color indexed="64"/>
      </right>
      <top style="hair">
        <color auto="1"/>
      </top>
      <bottom/>
      <diagonal/>
    </border>
    <border>
      <left style="medium">
        <color indexed="64"/>
      </left>
      <right/>
      <top/>
      <bottom/>
      <diagonal/>
    </border>
    <border>
      <left style="thin">
        <color indexed="64"/>
      </left>
      <right style="medium">
        <color indexed="64"/>
      </right>
      <top/>
      <bottom/>
      <diagonal/>
    </border>
    <border>
      <left style="thin">
        <color indexed="64"/>
      </left>
      <right/>
      <top/>
      <bottom/>
      <diagonal/>
    </border>
    <border>
      <left/>
      <right style="medium">
        <color indexed="64"/>
      </right>
      <top/>
      <bottom/>
      <diagonal/>
    </border>
    <border>
      <left style="thin">
        <color indexed="64"/>
      </left>
      <right/>
      <top style="thin">
        <color rgb="FF000000"/>
      </top>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top style="thin">
        <color rgb="FF000000"/>
      </top>
      <bottom/>
      <diagonal/>
    </border>
    <border>
      <left/>
      <right/>
      <top style="thin">
        <color rgb="FF000000"/>
      </top>
      <bottom/>
      <diagonal/>
    </border>
    <border>
      <left style="thin">
        <color rgb="FF000000"/>
      </left>
      <right style="medium">
        <color indexed="64"/>
      </right>
      <top style="thin">
        <color rgb="FF000000"/>
      </top>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indexed="64"/>
      </right>
      <top style="thin">
        <color auto="1"/>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lignment vertical="top"/>
    </xf>
    <xf numFmtId="43" fontId="11" fillId="0" borderId="0" applyFont="0" applyFill="0" applyBorder="0" applyAlignment="0" applyProtection="0"/>
    <xf numFmtId="9" fontId="11" fillId="0" borderId="0" applyFont="0" applyFill="0" applyBorder="0" applyAlignment="0" applyProtection="0"/>
  </cellStyleXfs>
  <cellXfs count="88">
    <xf numFmtId="0" fontId="0" fillId="0" borderId="0" xfId="0"/>
    <xf numFmtId="0" fontId="3" fillId="0" borderId="0" xfId="0" applyFont="1" applyAlignment="1">
      <alignment vertical="center" wrapText="1"/>
    </xf>
    <xf numFmtId="0" fontId="5" fillId="0" borderId="0" xfId="3" applyFont="1" applyAlignment="1">
      <alignment horizontal="left" vertical="center" wrapText="1" readingOrder="1"/>
    </xf>
    <xf numFmtId="0" fontId="6" fillId="0" borderId="0" xfId="3" applyFont="1" applyAlignment="1">
      <alignment horizontal="left" vertical="center" wrapText="1" readingOrder="1"/>
    </xf>
    <xf numFmtId="0" fontId="7" fillId="0" borderId="0" xfId="0" applyFont="1" applyAlignment="1">
      <alignment horizontal="left" vertical="center" wrapText="1"/>
    </xf>
    <xf numFmtId="0" fontId="3" fillId="0" borderId="0" xfId="0" applyFont="1" applyAlignment="1">
      <alignment horizontal="center" vertical="center" wrapText="1"/>
    </xf>
    <xf numFmtId="0" fontId="3" fillId="0" borderId="1" xfId="0" applyFont="1" applyBorder="1" applyAlignment="1">
      <alignment vertical="center" wrapText="1"/>
    </xf>
    <xf numFmtId="4" fontId="8" fillId="0" borderId="2"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43" fontId="10" fillId="3" borderId="10" xfId="1" applyFont="1" applyFill="1" applyBorder="1" applyAlignment="1">
      <alignment horizontal="center" vertical="center" wrapText="1"/>
    </xf>
    <xf numFmtId="0" fontId="12" fillId="4" borderId="11" xfId="0" applyFont="1" applyFill="1" applyBorder="1" applyAlignment="1">
      <alignment horizontal="right" vertical="center" wrapText="1"/>
    </xf>
    <xf numFmtId="0" fontId="12" fillId="4" borderId="12" xfId="0" applyFont="1" applyFill="1" applyBorder="1" applyAlignment="1">
      <alignment vertical="center" wrapText="1"/>
    </xf>
    <xf numFmtId="0" fontId="13" fillId="4" borderId="13" xfId="0" applyFont="1" applyFill="1" applyBorder="1" applyAlignment="1">
      <alignment vertical="center" wrapText="1"/>
    </xf>
    <xf numFmtId="43" fontId="13" fillId="5" borderId="14" xfId="4" applyFont="1" applyFill="1" applyBorder="1" applyAlignment="1">
      <alignment vertical="center" wrapText="1"/>
    </xf>
    <xf numFmtId="43" fontId="13" fillId="5" borderId="15" xfId="4" applyFont="1" applyFill="1" applyBorder="1" applyAlignment="1">
      <alignment vertical="center" wrapText="1"/>
    </xf>
    <xf numFmtId="43" fontId="13" fillId="5" borderId="16" xfId="4" applyFont="1" applyFill="1" applyBorder="1" applyAlignment="1">
      <alignment vertical="center" wrapText="1"/>
    </xf>
    <xf numFmtId="0" fontId="3" fillId="0" borderId="7" xfId="0" applyFont="1" applyBorder="1" applyAlignment="1">
      <alignment vertical="center" wrapText="1"/>
    </xf>
    <xf numFmtId="0" fontId="13" fillId="0" borderId="17" xfId="0" applyFont="1" applyBorder="1" applyAlignment="1">
      <alignment horizontal="right" vertical="center" wrapText="1"/>
    </xf>
    <xf numFmtId="0" fontId="13" fillId="0" borderId="18" xfId="0" applyFont="1" applyBorder="1" applyAlignment="1">
      <alignment vertical="center" wrapText="1"/>
    </xf>
    <xf numFmtId="0" fontId="13" fillId="0" borderId="19" xfId="0" applyFont="1" applyBorder="1" applyAlignment="1">
      <alignment horizontal="center" vertical="center" wrapText="1"/>
    </xf>
    <xf numFmtId="43" fontId="14" fillId="0" borderId="20" xfId="1" applyFont="1" applyBorder="1" applyAlignment="1">
      <alignment vertical="center" wrapText="1"/>
    </xf>
    <xf numFmtId="43" fontId="14" fillId="0" borderId="21" xfId="1" applyFont="1" applyBorder="1" applyAlignment="1">
      <alignment vertical="center" wrapText="1"/>
    </xf>
    <xf numFmtId="43" fontId="13" fillId="0" borderId="22" xfId="4" applyFont="1" applyFill="1" applyBorder="1" applyAlignment="1">
      <alignment vertical="center" wrapText="1"/>
    </xf>
    <xf numFmtId="43" fontId="3" fillId="0" borderId="23" xfId="0" applyNumberFormat="1" applyFont="1" applyBorder="1" applyAlignment="1">
      <alignment vertical="center" wrapText="1"/>
    </xf>
    <xf numFmtId="0" fontId="12" fillId="4" borderId="17" xfId="0" applyFont="1" applyFill="1" applyBorder="1" applyAlignment="1">
      <alignment horizontal="right" vertical="center" wrapText="1"/>
    </xf>
    <xf numFmtId="0" fontId="12" fillId="4" borderId="18" xfId="0" applyFont="1" applyFill="1" applyBorder="1" applyAlignment="1">
      <alignment vertical="center" wrapText="1"/>
    </xf>
    <xf numFmtId="0" fontId="12" fillId="4" borderId="19" xfId="0" applyFont="1" applyFill="1" applyBorder="1" applyAlignment="1">
      <alignment horizontal="center" vertical="center" wrapText="1"/>
    </xf>
    <xf numFmtId="43" fontId="15" fillId="5" borderId="20" xfId="1" applyFont="1" applyFill="1" applyBorder="1" applyAlignment="1">
      <alignment vertical="center" wrapText="1"/>
    </xf>
    <xf numFmtId="43" fontId="15" fillId="5" borderId="21" xfId="1" applyFont="1" applyFill="1" applyBorder="1" applyAlignment="1">
      <alignment vertical="center" wrapText="1"/>
    </xf>
    <xf numFmtId="43" fontId="13" fillId="5" borderId="22" xfId="4" applyFont="1" applyFill="1" applyBorder="1" applyAlignment="1">
      <alignment vertical="center" wrapText="1"/>
    </xf>
    <xf numFmtId="0" fontId="13" fillId="4" borderId="19" xfId="0" applyFont="1" applyFill="1" applyBorder="1" applyAlignment="1">
      <alignment vertical="center" wrapText="1"/>
    </xf>
    <xf numFmtId="43" fontId="13" fillId="5" borderId="20" xfId="4" applyFont="1" applyFill="1" applyBorder="1" applyAlignment="1">
      <alignment vertical="center" wrapText="1"/>
    </xf>
    <xf numFmtId="43" fontId="13" fillId="5" borderId="21" xfId="4" applyFont="1" applyFill="1" applyBorder="1" applyAlignment="1">
      <alignment vertical="center" wrapText="1"/>
    </xf>
    <xf numFmtId="43" fontId="13" fillId="5" borderId="20" xfId="1" applyFont="1" applyFill="1" applyBorder="1" applyAlignment="1">
      <alignment vertical="center" wrapText="1"/>
    </xf>
    <xf numFmtId="43" fontId="13" fillId="5" borderId="21" xfId="1" applyFont="1" applyFill="1" applyBorder="1" applyAlignment="1">
      <alignment vertical="center" wrapText="1"/>
    </xf>
    <xf numFmtId="43" fontId="13" fillId="5" borderId="24" xfId="1" applyFont="1" applyFill="1" applyBorder="1" applyAlignment="1">
      <alignment vertical="center" wrapText="1"/>
    </xf>
    <xf numFmtId="0" fontId="13" fillId="0" borderId="18" xfId="0" applyFont="1" applyBorder="1" applyAlignment="1">
      <alignment horizontal="left" vertical="center" wrapText="1"/>
    </xf>
    <xf numFmtId="0" fontId="2" fillId="0" borderId="18" xfId="0" applyFont="1" applyBorder="1" applyAlignment="1">
      <alignment vertical="center" wrapText="1"/>
    </xf>
    <xf numFmtId="43" fontId="13" fillId="0" borderId="20" xfId="4" applyFont="1" applyFill="1" applyBorder="1" applyAlignment="1">
      <alignment vertical="center" wrapText="1"/>
    </xf>
    <xf numFmtId="43" fontId="13" fillId="0" borderId="21" xfId="4" applyFont="1" applyFill="1" applyBorder="1" applyAlignment="1">
      <alignment vertical="center" wrapText="1"/>
    </xf>
    <xf numFmtId="49" fontId="3" fillId="0" borderId="23" xfId="0" applyNumberFormat="1" applyFont="1" applyBorder="1" applyAlignment="1">
      <alignment vertical="center" wrapText="1"/>
    </xf>
    <xf numFmtId="43" fontId="13" fillId="0" borderId="20" xfId="1" applyFont="1" applyFill="1" applyBorder="1" applyAlignment="1">
      <alignment vertical="center" wrapText="1"/>
    </xf>
    <xf numFmtId="43" fontId="13" fillId="0" borderId="21" xfId="1" applyFont="1" applyFill="1" applyBorder="1" applyAlignment="1">
      <alignment vertical="center" wrapText="1"/>
    </xf>
    <xf numFmtId="43" fontId="13" fillId="5" borderId="22" xfId="1" applyFont="1" applyFill="1" applyBorder="1" applyAlignment="1">
      <alignment vertical="center" wrapText="1"/>
    </xf>
    <xf numFmtId="43" fontId="2" fillId="0" borderId="20" xfId="1" applyFont="1" applyBorder="1" applyAlignment="1">
      <alignment vertical="center" wrapText="1"/>
    </xf>
    <xf numFmtId="43" fontId="14" fillId="5" borderId="20" xfId="1" applyFont="1" applyFill="1" applyBorder="1" applyAlignment="1">
      <alignment vertical="center" wrapText="1"/>
    </xf>
    <xf numFmtId="43" fontId="14" fillId="5" borderId="21" xfId="1" applyFont="1" applyFill="1" applyBorder="1" applyAlignment="1">
      <alignment vertical="center" wrapText="1"/>
    </xf>
    <xf numFmtId="0" fontId="12" fillId="6" borderId="17" xfId="0" applyFont="1" applyFill="1" applyBorder="1" applyAlignment="1">
      <alignment horizontal="right" vertical="center" wrapText="1"/>
    </xf>
    <xf numFmtId="0" fontId="12" fillId="6" borderId="18" xfId="0" applyFont="1" applyFill="1" applyBorder="1" applyAlignment="1">
      <alignment vertical="center" wrapText="1"/>
    </xf>
    <xf numFmtId="0" fontId="13" fillId="6" borderId="19" xfId="0" applyFont="1" applyFill="1" applyBorder="1" applyAlignment="1">
      <alignment vertical="center" wrapText="1"/>
    </xf>
    <xf numFmtId="0" fontId="13" fillId="0" borderId="25" xfId="0" applyFont="1" applyBorder="1" applyAlignment="1">
      <alignment horizontal="center" vertical="center" wrapText="1"/>
    </xf>
    <xf numFmtId="0" fontId="13" fillId="0" borderId="26" xfId="0" applyFont="1" applyBorder="1" applyAlignment="1">
      <alignment vertical="center" wrapText="1"/>
    </xf>
    <xf numFmtId="0" fontId="13" fillId="0" borderId="0" xfId="0" applyFont="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right" vertical="center" wrapText="1"/>
    </xf>
    <xf numFmtId="43" fontId="13" fillId="0" borderId="29" xfId="4" applyFont="1" applyFill="1" applyBorder="1" applyAlignment="1">
      <alignment vertical="center" wrapText="1"/>
    </xf>
    <xf numFmtId="43" fontId="6" fillId="0" borderId="20" xfId="1" applyFont="1" applyBorder="1" applyAlignment="1">
      <alignment vertical="center" wrapText="1"/>
    </xf>
    <xf numFmtId="43" fontId="6" fillId="0" borderId="21" xfId="1" applyFont="1" applyBorder="1" applyAlignment="1">
      <alignment vertical="center" wrapText="1"/>
    </xf>
    <xf numFmtId="0" fontId="16" fillId="7" borderId="30" xfId="0" applyFont="1" applyFill="1" applyBorder="1" applyAlignment="1">
      <alignment vertical="center" wrapText="1"/>
    </xf>
    <xf numFmtId="0" fontId="16" fillId="7" borderId="31" xfId="0" applyFont="1" applyFill="1" applyBorder="1" applyAlignment="1">
      <alignment vertical="center" wrapText="1"/>
    </xf>
    <xf numFmtId="0" fontId="17" fillId="7" borderId="32" xfId="0" applyFont="1" applyFill="1" applyBorder="1" applyAlignment="1">
      <alignment vertical="center" wrapText="1"/>
    </xf>
    <xf numFmtId="0" fontId="17" fillId="5" borderId="33" xfId="0" applyFont="1" applyFill="1" applyBorder="1" applyAlignment="1">
      <alignment vertical="center" wrapText="1"/>
    </xf>
    <xf numFmtId="0" fontId="17" fillId="5" borderId="34" xfId="0" applyFont="1" applyFill="1" applyBorder="1" applyAlignment="1">
      <alignment vertical="center" wrapText="1"/>
    </xf>
    <xf numFmtId="4" fontId="16" fillId="5" borderId="35" xfId="0" applyNumberFormat="1" applyFont="1" applyFill="1" applyBorder="1" applyAlignment="1">
      <alignment vertical="center" wrapText="1"/>
    </xf>
    <xf numFmtId="0" fontId="3" fillId="0" borderId="23" xfId="0" applyFont="1" applyBorder="1" applyAlignment="1">
      <alignment vertical="center" wrapText="1"/>
    </xf>
    <xf numFmtId="0" fontId="18" fillId="0" borderId="36" xfId="0" applyFont="1" applyBorder="1" applyAlignment="1">
      <alignment vertical="center" wrapText="1"/>
    </xf>
    <xf numFmtId="0" fontId="16" fillId="0" borderId="37" xfId="0" applyFont="1" applyBorder="1" applyAlignment="1">
      <alignment vertical="center" wrapText="1"/>
    </xf>
    <xf numFmtId="0" fontId="18" fillId="0" borderId="38" xfId="0" applyFont="1" applyBorder="1" applyAlignment="1">
      <alignment horizontal="center" vertical="center" wrapText="1"/>
    </xf>
    <xf numFmtId="4" fontId="18" fillId="0" borderId="37" xfId="0" applyNumberFormat="1" applyFont="1" applyBorder="1" applyAlignment="1">
      <alignment horizontal="right" vertical="center" wrapText="1"/>
    </xf>
    <xf numFmtId="10" fontId="18" fillId="0" borderId="39" xfId="2" applyNumberFormat="1" applyFont="1" applyBorder="1" applyAlignment="1">
      <alignment horizontal="right" vertical="center" wrapText="1"/>
    </xf>
    <xf numFmtId="4" fontId="18" fillId="0" borderId="40" xfId="0" applyNumberFormat="1" applyFont="1" applyBorder="1" applyAlignment="1">
      <alignment horizontal="right" vertical="center" wrapText="1"/>
    </xf>
    <xf numFmtId="10" fontId="18" fillId="0" borderId="41" xfId="5" applyNumberFormat="1" applyFont="1" applyBorder="1" applyAlignment="1">
      <alignment horizontal="right" vertical="center" wrapText="1"/>
    </xf>
    <xf numFmtId="4" fontId="16" fillId="0" borderId="40" xfId="0" applyNumberFormat="1" applyFont="1" applyBorder="1" applyAlignment="1">
      <alignment horizontal="right" vertical="center" wrapText="1"/>
    </xf>
    <xf numFmtId="0" fontId="16" fillId="7" borderId="42" xfId="0" applyFont="1" applyFill="1" applyBorder="1" applyAlignment="1">
      <alignment vertical="center" wrapText="1"/>
    </xf>
    <xf numFmtId="0" fontId="16" fillId="7" borderId="43" xfId="0" applyFont="1" applyFill="1" applyBorder="1" applyAlignment="1">
      <alignment vertical="center" wrapText="1"/>
    </xf>
    <xf numFmtId="0" fontId="17" fillId="7" borderId="44" xfId="0" applyFont="1" applyFill="1" applyBorder="1" applyAlignment="1">
      <alignment vertical="center" wrapText="1"/>
    </xf>
    <xf numFmtId="0" fontId="17" fillId="5" borderId="45" xfId="0" applyFont="1" applyFill="1" applyBorder="1" applyAlignment="1">
      <alignment vertical="center" wrapText="1"/>
    </xf>
    <xf numFmtId="0" fontId="17" fillId="5" borderId="46" xfId="0" applyFont="1" applyFill="1" applyBorder="1" applyAlignment="1">
      <alignment vertical="center" wrapText="1"/>
    </xf>
    <xf numFmtId="4" fontId="16" fillId="5" borderId="47" xfId="0" applyNumberFormat="1" applyFont="1" applyFill="1" applyBorder="1" applyAlignment="1">
      <alignment vertical="center" wrapText="1"/>
    </xf>
    <xf numFmtId="0" fontId="3" fillId="0" borderId="48" xfId="0" applyFont="1" applyBorder="1" applyAlignment="1">
      <alignment vertical="center" wrapText="1"/>
    </xf>
    <xf numFmtId="43" fontId="10" fillId="8" borderId="10" xfId="1" applyFont="1" applyFill="1" applyBorder="1" applyAlignment="1">
      <alignment horizontal="center" vertical="center" wrapText="1"/>
    </xf>
  </cellXfs>
  <cellStyles count="6">
    <cellStyle name="Millares" xfId="1" builtinId="3"/>
    <cellStyle name="Millares 16 3" xfId="4" xr:uid="{3EA60230-734C-4EB6-A501-8C874293869C}"/>
    <cellStyle name="Normal" xfId="0" builtinId="0"/>
    <cellStyle name="Normal 158 2" xfId="3" xr:uid="{69AAE572-CA49-42BF-817A-FD6D7B6D9027}"/>
    <cellStyle name="Porcentaje" xfId="2" builtinId="5"/>
    <cellStyle name="Porcentaje 10" xfId="5" xr:uid="{55E89000-47BF-4B3B-92CF-59B5C4BD7A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53010</xdr:colOff>
      <xdr:row>0</xdr:row>
      <xdr:rowOff>53007</xdr:rowOff>
    </xdr:from>
    <xdr:to>
      <xdr:col>1</xdr:col>
      <xdr:colOff>892700</xdr:colOff>
      <xdr:row>2</xdr:row>
      <xdr:rowOff>95619</xdr:rowOff>
    </xdr:to>
    <xdr:pic>
      <xdr:nvPicPr>
        <xdr:cNvPr id="2" name="Imagen 1" descr="cid:image004.jpg@01D7823F.95D2A700">
          <a:extLst>
            <a:ext uri="{FF2B5EF4-FFF2-40B4-BE49-F238E27FC236}">
              <a16:creationId xmlns:a16="http://schemas.microsoft.com/office/drawing/2014/main" id="{EC47C6B8-527B-4647-891B-71E5E0F8173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910" y="53007"/>
          <a:ext cx="839690" cy="42361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0F95-769B-4BF9-8E24-0F7A45B68582}">
  <dimension ref="B1:I72"/>
  <sheetViews>
    <sheetView tabSelected="1" workbookViewId="0">
      <selection activeCell="C3" sqref="C3"/>
    </sheetView>
  </sheetViews>
  <sheetFormatPr baseColWidth="10" defaultRowHeight="15" x14ac:dyDescent="0.25"/>
  <cols>
    <col min="1" max="1" width="5.140625" customWidth="1"/>
    <col min="2" max="2" width="13.7109375" customWidth="1"/>
    <col min="3" max="3" width="62.7109375" customWidth="1"/>
    <col min="4" max="4" width="9.85546875" customWidth="1"/>
    <col min="5" max="7" width="19.85546875" customWidth="1"/>
    <col min="8" max="8" width="3.42578125" customWidth="1"/>
    <col min="9" max="9" width="64.42578125" customWidth="1"/>
  </cols>
  <sheetData>
    <row r="1" spans="2:9" ht="30" x14ac:dyDescent="0.25">
      <c r="B1" s="1"/>
      <c r="C1" s="2" t="s">
        <v>0</v>
      </c>
      <c r="D1" s="3"/>
      <c r="E1" s="1"/>
      <c r="F1" s="1"/>
      <c r="G1" s="1"/>
      <c r="H1" s="1"/>
      <c r="I1" s="1"/>
    </row>
    <row r="2" spans="2:9" ht="30" x14ac:dyDescent="0.25">
      <c r="B2" s="1"/>
      <c r="C2" s="2" t="s">
        <v>1</v>
      </c>
      <c r="D2" s="3"/>
      <c r="E2" s="1"/>
      <c r="F2" s="1"/>
      <c r="G2" s="1"/>
      <c r="H2" s="1"/>
      <c r="I2" s="1"/>
    </row>
    <row r="3" spans="2:9" x14ac:dyDescent="0.25">
      <c r="B3" s="1"/>
      <c r="C3" s="4"/>
      <c r="D3" s="5"/>
      <c r="E3" s="1"/>
      <c r="F3" s="1"/>
      <c r="G3" s="1"/>
      <c r="H3" s="1"/>
      <c r="I3" s="1"/>
    </row>
    <row r="4" spans="2:9" ht="15.75" thickBot="1" x14ac:dyDescent="0.3">
      <c r="B4" s="1"/>
      <c r="C4" s="1"/>
      <c r="D4" s="5"/>
      <c r="E4" s="1"/>
      <c r="F4" s="1"/>
      <c r="G4" s="1"/>
      <c r="H4" s="1"/>
      <c r="I4" s="1"/>
    </row>
    <row r="5" spans="2:9" ht="35.1" customHeight="1" thickBot="1" x14ac:dyDescent="0.3">
      <c r="B5" s="1"/>
      <c r="C5" s="6"/>
      <c r="D5" s="7"/>
      <c r="E5" s="8" t="s">
        <v>2</v>
      </c>
      <c r="F5" s="9"/>
      <c r="G5" s="10"/>
      <c r="H5" s="1"/>
      <c r="I5" s="1"/>
    </row>
    <row r="6" spans="2:9" ht="30" customHeight="1" thickBot="1" x14ac:dyDescent="0.3">
      <c r="B6" s="11" t="s">
        <v>3</v>
      </c>
      <c r="C6" s="12" t="s">
        <v>4</v>
      </c>
      <c r="D6" s="13" t="s">
        <v>5</v>
      </c>
      <c r="E6" s="14" t="s">
        <v>6</v>
      </c>
      <c r="F6" s="15" t="s">
        <v>7</v>
      </c>
      <c r="G6" s="16" t="s">
        <v>8</v>
      </c>
      <c r="H6" s="1"/>
      <c r="I6" s="87" t="s">
        <v>166</v>
      </c>
    </row>
    <row r="7" spans="2:9" x14ac:dyDescent="0.25">
      <c r="B7" s="17">
        <v>100</v>
      </c>
      <c r="C7" s="18" t="s">
        <v>9</v>
      </c>
      <c r="D7" s="19"/>
      <c r="E7" s="20"/>
      <c r="F7" s="21"/>
      <c r="G7" s="22">
        <f>SUM(G8:G9)</f>
        <v>271348.92</v>
      </c>
      <c r="H7" s="1"/>
      <c r="I7" s="23"/>
    </row>
    <row r="8" spans="2:9" x14ac:dyDescent="0.25">
      <c r="B8" s="24" t="s">
        <v>10</v>
      </c>
      <c r="C8" s="25" t="s">
        <v>11</v>
      </c>
      <c r="D8" s="26" t="s">
        <v>12</v>
      </c>
      <c r="E8" s="27">
        <v>1</v>
      </c>
      <c r="F8" s="28">
        <v>2617.25</v>
      </c>
      <c r="G8" s="29">
        <f>+ROUND(E8*F8,2)</f>
        <v>2617.25</v>
      </c>
      <c r="H8" s="1"/>
      <c r="I8" s="30" t="s">
        <v>13</v>
      </c>
    </row>
    <row r="9" spans="2:9" ht="57" x14ac:dyDescent="0.25">
      <c r="B9" s="24" t="s">
        <v>14</v>
      </c>
      <c r="C9" s="25" t="s">
        <v>15</v>
      </c>
      <c r="D9" s="26" t="s">
        <v>16</v>
      </c>
      <c r="E9" s="27">
        <v>1</v>
      </c>
      <c r="F9" s="28">
        <v>268731.67</v>
      </c>
      <c r="G9" s="29">
        <f>+ROUND(E9*F9,2)</f>
        <v>268731.67</v>
      </c>
      <c r="H9" s="1"/>
      <c r="I9" s="30" t="s">
        <v>17</v>
      </c>
    </row>
    <row r="10" spans="2:9" x14ac:dyDescent="0.25">
      <c r="B10" s="31">
        <v>200</v>
      </c>
      <c r="C10" s="32" t="s">
        <v>18</v>
      </c>
      <c r="D10" s="33"/>
      <c r="E10" s="34"/>
      <c r="F10" s="35"/>
      <c r="G10" s="36">
        <f>SUM(G11:G16)</f>
        <v>1435279.04</v>
      </c>
      <c r="H10" s="1"/>
      <c r="I10" s="30"/>
    </row>
    <row r="11" spans="2:9" ht="28.5" x14ac:dyDescent="0.25">
      <c r="B11" s="24" t="s">
        <v>19</v>
      </c>
      <c r="C11" s="25" t="s">
        <v>20</v>
      </c>
      <c r="D11" s="26" t="s">
        <v>16</v>
      </c>
      <c r="E11" s="27">
        <v>1</v>
      </c>
      <c r="F11" s="28">
        <v>439940</v>
      </c>
      <c r="G11" s="29">
        <f t="shared" ref="G11:G20" si="0">+ROUND(E11*F11,2)</f>
        <v>439940</v>
      </c>
      <c r="H11" s="1"/>
      <c r="I11" s="30" t="s">
        <v>21</v>
      </c>
    </row>
    <row r="12" spans="2:9" x14ac:dyDescent="0.25">
      <c r="B12" s="24" t="s">
        <v>22</v>
      </c>
      <c r="C12" s="25" t="s">
        <v>23</v>
      </c>
      <c r="D12" s="26" t="s">
        <v>24</v>
      </c>
      <c r="E12" s="27">
        <v>1.53</v>
      </c>
      <c r="F12" s="28">
        <v>9324.27</v>
      </c>
      <c r="G12" s="29">
        <f t="shared" si="0"/>
        <v>14266.13</v>
      </c>
      <c r="H12" s="1"/>
      <c r="I12" s="30" t="s">
        <v>25</v>
      </c>
    </row>
    <row r="13" spans="2:9" ht="28.5" x14ac:dyDescent="0.25">
      <c r="B13" s="24" t="s">
        <v>26</v>
      </c>
      <c r="C13" s="25" t="s">
        <v>27</v>
      </c>
      <c r="D13" s="26" t="s">
        <v>28</v>
      </c>
      <c r="E13" s="27">
        <v>4</v>
      </c>
      <c r="F13" s="28">
        <v>32556</v>
      </c>
      <c r="G13" s="29">
        <f t="shared" si="0"/>
        <v>130224</v>
      </c>
      <c r="H13" s="1"/>
      <c r="I13" s="30" t="s">
        <v>29</v>
      </c>
    </row>
    <row r="14" spans="2:9" ht="28.5" x14ac:dyDescent="0.25">
      <c r="B14" s="24" t="s">
        <v>30</v>
      </c>
      <c r="C14" s="25" t="s">
        <v>31</v>
      </c>
      <c r="D14" s="26" t="s">
        <v>24</v>
      </c>
      <c r="E14" s="27">
        <v>5.89</v>
      </c>
      <c r="F14" s="28">
        <v>98198.94</v>
      </c>
      <c r="G14" s="29">
        <f t="shared" si="0"/>
        <v>578391.76</v>
      </c>
      <c r="H14" s="1"/>
      <c r="I14" s="30" t="s">
        <v>32</v>
      </c>
    </row>
    <row r="15" spans="2:9" ht="28.5" x14ac:dyDescent="0.25">
      <c r="B15" s="24" t="s">
        <v>33</v>
      </c>
      <c r="C15" s="25" t="s">
        <v>34</v>
      </c>
      <c r="D15" s="26" t="s">
        <v>35</v>
      </c>
      <c r="E15" s="27">
        <v>457.5</v>
      </c>
      <c r="F15" s="28">
        <v>40.019999999999996</v>
      </c>
      <c r="G15" s="29">
        <f t="shared" si="0"/>
        <v>18309.150000000001</v>
      </c>
      <c r="H15" s="1"/>
      <c r="I15" s="30" t="s">
        <v>36</v>
      </c>
    </row>
    <row r="16" spans="2:9" ht="30" x14ac:dyDescent="0.25">
      <c r="B16" s="24" t="s">
        <v>37</v>
      </c>
      <c r="C16" s="25" t="s">
        <v>38</v>
      </c>
      <c r="D16" s="26" t="s">
        <v>28</v>
      </c>
      <c r="E16" s="27">
        <v>4</v>
      </c>
      <c r="F16" s="28">
        <v>63537</v>
      </c>
      <c r="G16" s="29">
        <f t="shared" si="0"/>
        <v>254148</v>
      </c>
      <c r="H16" s="1"/>
      <c r="I16" s="30" t="s">
        <v>39</v>
      </c>
    </row>
    <row r="17" spans="2:9" x14ac:dyDescent="0.25">
      <c r="B17" s="31">
        <v>300</v>
      </c>
      <c r="C17" s="32" t="s">
        <v>40</v>
      </c>
      <c r="D17" s="37"/>
      <c r="E17" s="34"/>
      <c r="F17" s="35"/>
      <c r="G17" s="36">
        <f>SUM(G18:G20)</f>
        <v>1346834.14</v>
      </c>
      <c r="H17" s="1"/>
      <c r="I17" s="30"/>
    </row>
    <row r="18" spans="2:9" ht="57" x14ac:dyDescent="0.25">
      <c r="B18" s="24" t="s">
        <v>41</v>
      </c>
      <c r="C18" s="25" t="s">
        <v>42</v>
      </c>
      <c r="D18" s="26" t="s">
        <v>35</v>
      </c>
      <c r="E18" s="27">
        <v>38816.6</v>
      </c>
      <c r="F18" s="28">
        <v>33.25</v>
      </c>
      <c r="G18" s="29">
        <f t="shared" si="0"/>
        <v>1290651.95</v>
      </c>
      <c r="H18" s="1"/>
      <c r="I18" s="30" t="s">
        <v>43</v>
      </c>
    </row>
    <row r="19" spans="2:9" ht="57" x14ac:dyDescent="0.25">
      <c r="B19" s="24" t="s">
        <v>44</v>
      </c>
      <c r="C19" s="25" t="s">
        <v>45</v>
      </c>
      <c r="D19" s="26" t="s">
        <v>35</v>
      </c>
      <c r="E19" s="27">
        <v>1689.69</v>
      </c>
      <c r="F19" s="28">
        <v>33.25</v>
      </c>
      <c r="G19" s="29">
        <f t="shared" si="0"/>
        <v>56182.19</v>
      </c>
      <c r="H19" s="1"/>
      <c r="I19" s="30" t="s">
        <v>46</v>
      </c>
    </row>
    <row r="20" spans="2:9" x14ac:dyDescent="0.25">
      <c r="B20" s="24" t="s">
        <v>47</v>
      </c>
      <c r="C20" s="25" t="s">
        <v>48</v>
      </c>
      <c r="D20" s="26" t="s">
        <v>35</v>
      </c>
      <c r="E20" s="27"/>
      <c r="F20" s="28"/>
      <c r="G20" s="29">
        <f t="shared" si="0"/>
        <v>0</v>
      </c>
      <c r="H20" s="1"/>
      <c r="I20" s="30" t="s">
        <v>49</v>
      </c>
    </row>
    <row r="21" spans="2:9" x14ac:dyDescent="0.25">
      <c r="B21" s="31">
        <v>400</v>
      </c>
      <c r="C21" s="32" t="s">
        <v>50</v>
      </c>
      <c r="D21" s="37"/>
      <c r="E21" s="38"/>
      <c r="F21" s="39"/>
      <c r="G21" s="36">
        <f>SUM(G22:G38)</f>
        <v>2208021.7400000002</v>
      </c>
      <c r="H21" s="1"/>
      <c r="I21" s="30"/>
    </row>
    <row r="22" spans="2:9" x14ac:dyDescent="0.25">
      <c r="B22" s="31" t="s">
        <v>51</v>
      </c>
      <c r="C22" s="32" t="s">
        <v>52</v>
      </c>
      <c r="D22" s="37"/>
      <c r="E22" s="40"/>
      <c r="F22" s="41"/>
      <c r="G22" s="42"/>
      <c r="H22" s="1"/>
      <c r="I22" s="30"/>
    </row>
    <row r="23" spans="2:9" ht="28.5" x14ac:dyDescent="0.25">
      <c r="B23" s="24" t="s">
        <v>53</v>
      </c>
      <c r="C23" s="43" t="s">
        <v>54</v>
      </c>
      <c r="D23" s="26" t="s">
        <v>55</v>
      </c>
      <c r="E23" s="27">
        <v>0.14000000000000001</v>
      </c>
      <c r="F23" s="28">
        <v>15945.75</v>
      </c>
      <c r="G23" s="29">
        <f t="shared" ref="G23:G38" si="1">+ROUND(E23*F23,2)</f>
        <v>2232.41</v>
      </c>
      <c r="H23" s="1"/>
      <c r="I23" s="30" t="s">
        <v>56</v>
      </c>
    </row>
    <row r="24" spans="2:9" ht="28.5" x14ac:dyDescent="0.25">
      <c r="B24" s="24" t="s">
        <v>57</v>
      </c>
      <c r="C24" s="25" t="s">
        <v>58</v>
      </c>
      <c r="D24" s="26" t="s">
        <v>59</v>
      </c>
      <c r="E24" s="27">
        <v>30988.42</v>
      </c>
      <c r="F24" s="28">
        <v>4.8</v>
      </c>
      <c r="G24" s="29">
        <f t="shared" si="1"/>
        <v>148744.42000000001</v>
      </c>
      <c r="H24" s="1"/>
      <c r="I24" s="30" t="s">
        <v>60</v>
      </c>
    </row>
    <row r="25" spans="2:9" ht="28.5" x14ac:dyDescent="0.25">
      <c r="B25" s="24" t="s">
        <v>61</v>
      </c>
      <c r="C25" s="25" t="s">
        <v>62</v>
      </c>
      <c r="D25" s="26" t="s">
        <v>59</v>
      </c>
      <c r="E25" s="27">
        <v>2978.13</v>
      </c>
      <c r="F25" s="28">
        <v>5.9700000000000006</v>
      </c>
      <c r="G25" s="29">
        <f t="shared" si="1"/>
        <v>17779.439999999999</v>
      </c>
      <c r="H25" s="1"/>
      <c r="I25" s="30" t="s">
        <v>60</v>
      </c>
    </row>
    <row r="26" spans="2:9" ht="42.75" x14ac:dyDescent="0.25">
      <c r="B26" s="24" t="s">
        <v>63</v>
      </c>
      <c r="C26" s="25" t="s">
        <v>64</v>
      </c>
      <c r="D26" s="26" t="s">
        <v>59</v>
      </c>
      <c r="E26" s="27">
        <v>8578.1299999999992</v>
      </c>
      <c r="F26" s="28">
        <v>7.41</v>
      </c>
      <c r="G26" s="29">
        <f t="shared" si="1"/>
        <v>63563.94</v>
      </c>
      <c r="H26" s="1"/>
      <c r="I26" s="30" t="s">
        <v>65</v>
      </c>
    </row>
    <row r="27" spans="2:9" x14ac:dyDescent="0.25">
      <c r="B27" s="24" t="s">
        <v>66</v>
      </c>
      <c r="C27" s="44" t="s">
        <v>67</v>
      </c>
      <c r="D27" s="26" t="s">
        <v>59</v>
      </c>
      <c r="E27" s="45"/>
      <c r="F27" s="46"/>
      <c r="G27" s="29">
        <f t="shared" si="1"/>
        <v>0</v>
      </c>
      <c r="H27" s="1"/>
      <c r="I27" s="30" t="s">
        <v>49</v>
      </c>
    </row>
    <row r="28" spans="2:9" ht="28.5" x14ac:dyDescent="0.25">
      <c r="B28" s="24" t="s">
        <v>68</v>
      </c>
      <c r="C28" s="25" t="s">
        <v>69</v>
      </c>
      <c r="D28" s="26" t="s">
        <v>59</v>
      </c>
      <c r="E28" s="27">
        <v>38816.6</v>
      </c>
      <c r="F28" s="28">
        <v>21.2</v>
      </c>
      <c r="G28" s="29">
        <f t="shared" si="1"/>
        <v>822911.92</v>
      </c>
      <c r="H28" s="1"/>
      <c r="I28" s="30" t="s">
        <v>70</v>
      </c>
    </row>
    <row r="29" spans="2:9" x14ac:dyDescent="0.25">
      <c r="B29" s="24" t="s">
        <v>71</v>
      </c>
      <c r="C29" s="25" t="s">
        <v>72</v>
      </c>
      <c r="D29" s="26" t="s">
        <v>35</v>
      </c>
      <c r="E29" s="27">
        <v>23075.73</v>
      </c>
      <c r="F29" s="28">
        <v>22.57</v>
      </c>
      <c r="G29" s="29">
        <f t="shared" si="1"/>
        <v>520819.23</v>
      </c>
      <c r="H29" s="1"/>
      <c r="I29" s="30" t="s">
        <v>73</v>
      </c>
    </row>
    <row r="30" spans="2:9" ht="28.5" x14ac:dyDescent="0.25">
      <c r="B30" s="24" t="s">
        <v>74</v>
      </c>
      <c r="C30" s="25" t="s">
        <v>75</v>
      </c>
      <c r="D30" s="26" t="s">
        <v>35</v>
      </c>
      <c r="E30" s="27">
        <v>8578.1299999999992</v>
      </c>
      <c r="F30" s="28">
        <v>21.060000000000002</v>
      </c>
      <c r="G30" s="29">
        <f t="shared" si="1"/>
        <v>180655.42</v>
      </c>
      <c r="H30" s="1"/>
      <c r="I30" s="30" t="s">
        <v>76</v>
      </c>
    </row>
    <row r="31" spans="2:9" ht="28.5" x14ac:dyDescent="0.25">
      <c r="B31" s="24" t="s">
        <v>77</v>
      </c>
      <c r="C31" s="25" t="s">
        <v>78</v>
      </c>
      <c r="D31" s="26" t="s">
        <v>35</v>
      </c>
      <c r="E31" s="27">
        <v>6885</v>
      </c>
      <c r="F31" s="28">
        <v>5.52</v>
      </c>
      <c r="G31" s="29">
        <f t="shared" si="1"/>
        <v>38005.199999999997</v>
      </c>
      <c r="H31" s="1"/>
      <c r="I31" s="30" t="s">
        <v>79</v>
      </c>
    </row>
    <row r="32" spans="2:9" x14ac:dyDescent="0.25">
      <c r="B32" s="24" t="s">
        <v>80</v>
      </c>
      <c r="C32" s="25" t="s">
        <v>81</v>
      </c>
      <c r="D32" s="26" t="s">
        <v>82</v>
      </c>
      <c r="E32" s="27">
        <v>18024</v>
      </c>
      <c r="F32" s="28">
        <v>5.0399999999999991</v>
      </c>
      <c r="G32" s="29">
        <f t="shared" si="1"/>
        <v>90840.960000000006</v>
      </c>
      <c r="H32" s="1"/>
      <c r="I32" s="30" t="s">
        <v>83</v>
      </c>
    </row>
    <row r="33" spans="2:9" ht="71.25" x14ac:dyDescent="0.25">
      <c r="B33" s="24" t="s">
        <v>84</v>
      </c>
      <c r="C33" s="25" t="s">
        <v>85</v>
      </c>
      <c r="D33" s="26" t="s">
        <v>35</v>
      </c>
      <c r="E33" s="27">
        <v>1040.7</v>
      </c>
      <c r="F33" s="28">
        <v>119.75999999999999</v>
      </c>
      <c r="G33" s="29">
        <f t="shared" si="1"/>
        <v>124634.23</v>
      </c>
      <c r="H33" s="1"/>
      <c r="I33" s="47" t="s">
        <v>86</v>
      </c>
    </row>
    <row r="34" spans="2:9" x14ac:dyDescent="0.25">
      <c r="B34" s="24" t="s">
        <v>87</v>
      </c>
      <c r="C34" s="25" t="s">
        <v>88</v>
      </c>
      <c r="D34" s="26" t="s">
        <v>89</v>
      </c>
      <c r="E34" s="27"/>
      <c r="F34" s="28"/>
      <c r="G34" s="29">
        <f t="shared" si="1"/>
        <v>0</v>
      </c>
      <c r="H34" s="1"/>
      <c r="I34" s="30" t="s">
        <v>49</v>
      </c>
    </row>
    <row r="35" spans="2:9" ht="42.75" x14ac:dyDescent="0.25">
      <c r="B35" s="24" t="s">
        <v>90</v>
      </c>
      <c r="C35" s="25" t="s">
        <v>91</v>
      </c>
      <c r="D35" s="26" t="s">
        <v>35</v>
      </c>
      <c r="E35" s="27">
        <v>36609.699999999997</v>
      </c>
      <c r="F35" s="28">
        <v>3.21</v>
      </c>
      <c r="G35" s="29">
        <f t="shared" si="1"/>
        <v>117517.14</v>
      </c>
      <c r="H35" s="1"/>
      <c r="I35" s="30" t="s">
        <v>92</v>
      </c>
    </row>
    <row r="36" spans="2:9" ht="42.75" x14ac:dyDescent="0.25">
      <c r="B36" s="24" t="s">
        <v>93</v>
      </c>
      <c r="C36" s="25" t="s">
        <v>94</v>
      </c>
      <c r="D36" s="26" t="s">
        <v>35</v>
      </c>
      <c r="E36" s="27">
        <v>1689.69</v>
      </c>
      <c r="F36" s="28">
        <v>21.2</v>
      </c>
      <c r="G36" s="29">
        <f t="shared" si="1"/>
        <v>35821.43</v>
      </c>
      <c r="H36" s="1"/>
      <c r="I36" s="30" t="s">
        <v>92</v>
      </c>
    </row>
    <row r="37" spans="2:9" x14ac:dyDescent="0.25">
      <c r="B37" s="24" t="s">
        <v>95</v>
      </c>
      <c r="C37" s="25" t="s">
        <v>96</v>
      </c>
      <c r="D37" s="26" t="s">
        <v>35</v>
      </c>
      <c r="E37" s="27"/>
      <c r="F37" s="28"/>
      <c r="G37" s="29">
        <f t="shared" si="1"/>
        <v>0</v>
      </c>
      <c r="H37" s="1"/>
      <c r="I37" s="30" t="s">
        <v>49</v>
      </c>
    </row>
    <row r="38" spans="2:9" ht="42.75" x14ac:dyDescent="0.25">
      <c r="B38" s="24" t="s">
        <v>97</v>
      </c>
      <c r="C38" s="25" t="s">
        <v>98</v>
      </c>
      <c r="D38" s="26" t="s">
        <v>89</v>
      </c>
      <c r="E38" s="48">
        <v>21600</v>
      </c>
      <c r="F38" s="49">
        <v>2.06</v>
      </c>
      <c r="G38" s="29">
        <f t="shared" si="1"/>
        <v>44496</v>
      </c>
      <c r="H38" s="1"/>
      <c r="I38" s="30" t="s">
        <v>99</v>
      </c>
    </row>
    <row r="39" spans="2:9" x14ac:dyDescent="0.25">
      <c r="B39" s="31">
        <v>500</v>
      </c>
      <c r="C39" s="32" t="s">
        <v>100</v>
      </c>
      <c r="D39" s="37"/>
      <c r="E39" s="34"/>
      <c r="F39" s="35"/>
      <c r="G39" s="50">
        <f>SUM(G40:G49)</f>
        <v>1276627.02</v>
      </c>
      <c r="H39" s="1"/>
      <c r="I39" s="30"/>
    </row>
    <row r="40" spans="2:9" ht="28.5" x14ac:dyDescent="0.25">
      <c r="B40" s="24" t="s">
        <v>101</v>
      </c>
      <c r="C40" s="25" t="s">
        <v>102</v>
      </c>
      <c r="D40" s="26" t="s">
        <v>103</v>
      </c>
      <c r="E40" s="51">
        <v>5934.98</v>
      </c>
      <c r="F40" s="28">
        <v>11.020000000000001</v>
      </c>
      <c r="G40" s="29">
        <f t="shared" ref="G40:G49" si="2">+ROUND(E40*F40,2)</f>
        <v>65403.48</v>
      </c>
      <c r="H40" s="1"/>
      <c r="I40" s="30" t="s">
        <v>70</v>
      </c>
    </row>
    <row r="41" spans="2:9" ht="28.5" x14ac:dyDescent="0.25">
      <c r="B41" s="24" t="s">
        <v>104</v>
      </c>
      <c r="C41" s="25" t="s">
        <v>105</v>
      </c>
      <c r="D41" s="26" t="s">
        <v>106</v>
      </c>
      <c r="E41" s="51">
        <v>32881.620000000003</v>
      </c>
      <c r="F41" s="28">
        <v>11.020000000000001</v>
      </c>
      <c r="G41" s="29">
        <f t="shared" si="2"/>
        <v>362355.45</v>
      </c>
      <c r="H41" s="1"/>
      <c r="I41" s="30" t="s">
        <v>70</v>
      </c>
    </row>
    <row r="42" spans="2:9" x14ac:dyDescent="0.25">
      <c r="B42" s="24" t="s">
        <v>107</v>
      </c>
      <c r="C42" s="25" t="s">
        <v>108</v>
      </c>
      <c r="D42" s="26" t="s">
        <v>106</v>
      </c>
      <c r="E42" s="51">
        <v>1689.69</v>
      </c>
      <c r="F42" s="28">
        <v>11.020000000000001</v>
      </c>
      <c r="G42" s="29">
        <f t="shared" si="2"/>
        <v>18620.38</v>
      </c>
      <c r="H42" s="1"/>
      <c r="I42" s="30" t="s">
        <v>109</v>
      </c>
    </row>
    <row r="43" spans="2:9" x14ac:dyDescent="0.25">
      <c r="B43" s="24" t="s">
        <v>110</v>
      </c>
      <c r="C43" s="25" t="s">
        <v>111</v>
      </c>
      <c r="D43" s="26" t="s">
        <v>106</v>
      </c>
      <c r="E43" s="51">
        <v>0</v>
      </c>
      <c r="F43" s="28">
        <v>2.5</v>
      </c>
      <c r="G43" s="29">
        <f t="shared" si="2"/>
        <v>0</v>
      </c>
      <c r="H43" s="1"/>
      <c r="I43" s="30" t="s">
        <v>112</v>
      </c>
    </row>
    <row r="44" spans="2:9" ht="28.5" x14ac:dyDescent="0.25">
      <c r="B44" s="24" t="s">
        <v>113</v>
      </c>
      <c r="C44" s="25" t="s">
        <v>114</v>
      </c>
      <c r="D44" s="26" t="s">
        <v>106</v>
      </c>
      <c r="E44" s="51">
        <v>28278.19</v>
      </c>
      <c r="F44" s="28">
        <v>2.5</v>
      </c>
      <c r="G44" s="29">
        <f t="shared" si="2"/>
        <v>70695.48</v>
      </c>
      <c r="H44" s="1"/>
      <c r="I44" s="30" t="s">
        <v>70</v>
      </c>
    </row>
    <row r="45" spans="2:9" ht="28.5" x14ac:dyDescent="0.25">
      <c r="B45" s="24" t="s">
        <v>115</v>
      </c>
      <c r="C45" s="25" t="s">
        <v>116</v>
      </c>
      <c r="D45" s="26" t="s">
        <v>106</v>
      </c>
      <c r="E45" s="51">
        <v>12860.74</v>
      </c>
      <c r="F45" s="28">
        <v>2.5</v>
      </c>
      <c r="G45" s="29">
        <f t="shared" si="2"/>
        <v>32151.85</v>
      </c>
      <c r="H45" s="1"/>
      <c r="I45" s="30" t="s">
        <v>117</v>
      </c>
    </row>
    <row r="46" spans="2:9" ht="30" x14ac:dyDescent="0.25">
      <c r="B46" s="24" t="s">
        <v>118</v>
      </c>
      <c r="C46" s="25" t="s">
        <v>119</v>
      </c>
      <c r="D46" s="26" t="s">
        <v>120</v>
      </c>
      <c r="E46" s="51">
        <v>31653.86</v>
      </c>
      <c r="F46" s="28">
        <v>11.899999999999999</v>
      </c>
      <c r="G46" s="29">
        <f t="shared" si="2"/>
        <v>376680.93</v>
      </c>
      <c r="H46" s="1"/>
      <c r="I46" s="30" t="s">
        <v>70</v>
      </c>
    </row>
    <row r="47" spans="2:9" x14ac:dyDescent="0.25">
      <c r="B47" s="24" t="s">
        <v>121</v>
      </c>
      <c r="C47" s="25" t="s">
        <v>122</v>
      </c>
      <c r="D47" s="26" t="s">
        <v>120</v>
      </c>
      <c r="E47" s="51"/>
      <c r="F47" s="28"/>
      <c r="G47" s="29">
        <f t="shared" si="2"/>
        <v>0</v>
      </c>
      <c r="H47" s="1"/>
      <c r="I47" s="30" t="s">
        <v>123</v>
      </c>
    </row>
    <row r="48" spans="2:9" ht="30" x14ac:dyDescent="0.25">
      <c r="B48" s="24" t="s">
        <v>124</v>
      </c>
      <c r="C48" s="25" t="s">
        <v>125</v>
      </c>
      <c r="D48" s="26" t="s">
        <v>106</v>
      </c>
      <c r="E48" s="51"/>
      <c r="F48" s="28"/>
      <c r="G48" s="29">
        <f t="shared" si="2"/>
        <v>0</v>
      </c>
      <c r="H48" s="1"/>
      <c r="I48" s="30" t="s">
        <v>123</v>
      </c>
    </row>
    <row r="49" spans="2:9" x14ac:dyDescent="0.25">
      <c r="B49" s="24" t="s">
        <v>126</v>
      </c>
      <c r="C49" s="25" t="s">
        <v>127</v>
      </c>
      <c r="D49" s="26" t="s">
        <v>106</v>
      </c>
      <c r="E49" s="51">
        <v>129416.77</v>
      </c>
      <c r="F49" s="28">
        <v>2.71</v>
      </c>
      <c r="G49" s="29">
        <f t="shared" si="2"/>
        <v>350719.45</v>
      </c>
      <c r="H49" s="1"/>
      <c r="I49" s="30" t="s">
        <v>128</v>
      </c>
    </row>
    <row r="50" spans="2:9" x14ac:dyDescent="0.25">
      <c r="B50" s="31">
        <v>600</v>
      </c>
      <c r="C50" s="32" t="s">
        <v>129</v>
      </c>
      <c r="D50" s="37"/>
      <c r="E50" s="34"/>
      <c r="F50" s="35"/>
      <c r="G50" s="50">
        <f>SUM(G51:G54)</f>
        <v>125000</v>
      </c>
      <c r="H50" s="1"/>
      <c r="I50" s="30"/>
    </row>
    <row r="51" spans="2:9" x14ac:dyDescent="0.25">
      <c r="B51" s="24" t="s">
        <v>130</v>
      </c>
      <c r="C51" s="25" t="s">
        <v>131</v>
      </c>
      <c r="D51" s="26" t="s">
        <v>132</v>
      </c>
      <c r="E51" s="27">
        <v>4</v>
      </c>
      <c r="F51" s="28">
        <v>20000</v>
      </c>
      <c r="G51" s="29">
        <f t="shared" ref="G51:G54" si="3">+ROUND(E51*F51,2)</f>
        <v>80000</v>
      </c>
      <c r="H51" s="1"/>
      <c r="I51" s="30" t="s">
        <v>133</v>
      </c>
    </row>
    <row r="52" spans="2:9" x14ac:dyDescent="0.25">
      <c r="B52" s="24" t="s">
        <v>134</v>
      </c>
      <c r="C52" s="25" t="s">
        <v>135</v>
      </c>
      <c r="D52" s="26" t="s">
        <v>12</v>
      </c>
      <c r="E52" s="27">
        <v>3</v>
      </c>
      <c r="F52" s="28">
        <v>15000</v>
      </c>
      <c r="G52" s="29">
        <f t="shared" si="3"/>
        <v>45000</v>
      </c>
      <c r="H52" s="1"/>
      <c r="I52" s="30" t="s">
        <v>133</v>
      </c>
    </row>
    <row r="53" spans="2:9" x14ac:dyDescent="0.25">
      <c r="B53" s="24" t="s">
        <v>136</v>
      </c>
      <c r="C53" s="25" t="s">
        <v>137</v>
      </c>
      <c r="D53" s="26" t="s">
        <v>132</v>
      </c>
      <c r="E53" s="48"/>
      <c r="F53" s="49"/>
      <c r="G53" s="29">
        <f t="shared" si="3"/>
        <v>0</v>
      </c>
      <c r="H53" s="1"/>
      <c r="I53" s="30" t="s">
        <v>49</v>
      </c>
    </row>
    <row r="54" spans="2:9" x14ac:dyDescent="0.25">
      <c r="B54" s="24" t="s">
        <v>138</v>
      </c>
      <c r="C54" s="25" t="s">
        <v>139</v>
      </c>
      <c r="D54" s="26" t="s">
        <v>35</v>
      </c>
      <c r="E54" s="27"/>
      <c r="F54" s="28"/>
      <c r="G54" s="29">
        <f t="shared" si="3"/>
        <v>0</v>
      </c>
      <c r="H54" s="1"/>
      <c r="I54" s="30" t="s">
        <v>49</v>
      </c>
    </row>
    <row r="55" spans="2:9" x14ac:dyDescent="0.25">
      <c r="B55" s="31">
        <v>700</v>
      </c>
      <c r="C55" s="32" t="s">
        <v>140</v>
      </c>
      <c r="D55" s="37"/>
      <c r="E55" s="52"/>
      <c r="F55" s="53"/>
      <c r="G55" s="50">
        <f>SUM(G56:G57)</f>
        <v>0</v>
      </c>
      <c r="H55" s="1"/>
      <c r="I55" s="30"/>
    </row>
    <row r="56" spans="2:9" x14ac:dyDescent="0.25">
      <c r="B56" s="24" t="s">
        <v>141</v>
      </c>
      <c r="C56" s="25" t="s">
        <v>142</v>
      </c>
      <c r="D56" s="26" t="s">
        <v>12</v>
      </c>
      <c r="E56" s="27">
        <v>0</v>
      </c>
      <c r="F56" s="28">
        <v>0</v>
      </c>
      <c r="G56" s="29">
        <f t="shared" ref="G56:G57" si="4">+ROUND(E56*F56,2)</f>
        <v>0</v>
      </c>
      <c r="H56" s="1"/>
      <c r="I56" s="30" t="s">
        <v>49</v>
      </c>
    </row>
    <row r="57" spans="2:9" x14ac:dyDescent="0.25">
      <c r="B57" s="24" t="s">
        <v>143</v>
      </c>
      <c r="C57" s="25" t="s">
        <v>144</v>
      </c>
      <c r="D57" s="26" t="s">
        <v>12</v>
      </c>
      <c r="E57" s="27">
        <v>0</v>
      </c>
      <c r="F57" s="28">
        <v>0</v>
      </c>
      <c r="G57" s="29">
        <f t="shared" si="4"/>
        <v>0</v>
      </c>
      <c r="H57" s="1"/>
      <c r="I57" s="30" t="s">
        <v>49</v>
      </c>
    </row>
    <row r="58" spans="2:9" x14ac:dyDescent="0.25">
      <c r="B58" s="31">
        <v>900</v>
      </c>
      <c r="C58" s="32" t="s">
        <v>145</v>
      </c>
      <c r="D58" s="37"/>
      <c r="E58" s="34"/>
      <c r="F58" s="35"/>
      <c r="G58" s="36">
        <f>+G59</f>
        <v>0</v>
      </c>
      <c r="H58" s="1"/>
      <c r="I58" s="30"/>
    </row>
    <row r="59" spans="2:9" x14ac:dyDescent="0.25">
      <c r="B59" s="24" t="s">
        <v>146</v>
      </c>
      <c r="C59" s="25" t="s">
        <v>147</v>
      </c>
      <c r="D59" s="26" t="s">
        <v>28</v>
      </c>
      <c r="E59" s="27"/>
      <c r="F59" s="28"/>
      <c r="G59" s="29">
        <f>+ROUND(E59*F59,2)</f>
        <v>0</v>
      </c>
      <c r="H59" s="1"/>
      <c r="I59" s="30" t="s">
        <v>49</v>
      </c>
    </row>
    <row r="60" spans="2:9" x14ac:dyDescent="0.25">
      <c r="B60" s="54">
        <v>1000</v>
      </c>
      <c r="C60" s="55" t="s">
        <v>148</v>
      </c>
      <c r="D60" s="56"/>
      <c r="E60" s="34"/>
      <c r="F60" s="35"/>
      <c r="G60" s="50">
        <f>SUM(G61:G67)</f>
        <v>1478089.24</v>
      </c>
      <c r="H60" s="1"/>
      <c r="I60" s="30"/>
    </row>
    <row r="61" spans="2:9" ht="42.75" x14ac:dyDescent="0.25">
      <c r="B61" s="57" t="s">
        <v>149</v>
      </c>
      <c r="C61" s="58" t="s">
        <v>150</v>
      </c>
      <c r="D61" s="59" t="s">
        <v>89</v>
      </c>
      <c r="E61" s="27">
        <v>23350</v>
      </c>
      <c r="F61" s="28">
        <v>7.22</v>
      </c>
      <c r="G61" s="29">
        <f t="shared" ref="G61:G67" si="5">+ROUND(E61*F61,2)</f>
        <v>168587</v>
      </c>
      <c r="H61" s="1"/>
      <c r="I61" s="30" t="s">
        <v>151</v>
      </c>
    </row>
    <row r="62" spans="2:9" x14ac:dyDescent="0.25">
      <c r="B62" s="60"/>
      <c r="C62" s="58" t="s">
        <v>152</v>
      </c>
      <c r="D62" s="59" t="s">
        <v>106</v>
      </c>
      <c r="E62" s="27">
        <v>36609.699999999997</v>
      </c>
      <c r="F62" s="28">
        <v>11.020000000000001</v>
      </c>
      <c r="G62" s="29">
        <f t="shared" si="5"/>
        <v>403438.89</v>
      </c>
      <c r="H62" s="1"/>
      <c r="I62" s="30" t="s">
        <v>153</v>
      </c>
    </row>
    <row r="63" spans="2:9" ht="28.5" x14ac:dyDescent="0.25">
      <c r="B63" s="60"/>
      <c r="C63" s="58" t="s">
        <v>154</v>
      </c>
      <c r="D63" s="59" t="s">
        <v>106</v>
      </c>
      <c r="E63" s="27">
        <v>146438.79</v>
      </c>
      <c r="F63" s="28">
        <v>2.5</v>
      </c>
      <c r="G63" s="29">
        <f t="shared" si="5"/>
        <v>366096.98</v>
      </c>
      <c r="H63" s="1"/>
      <c r="I63" s="30" t="s">
        <v>155</v>
      </c>
    </row>
    <row r="64" spans="2:9" x14ac:dyDescent="0.25">
      <c r="B64" s="60"/>
      <c r="C64" s="58" t="s">
        <v>156</v>
      </c>
      <c r="D64" s="59" t="s">
        <v>35</v>
      </c>
      <c r="E64" s="27">
        <v>3041.55</v>
      </c>
      <c r="F64" s="28">
        <v>33.25</v>
      </c>
      <c r="G64" s="29">
        <f t="shared" si="5"/>
        <v>101131.54</v>
      </c>
      <c r="H64" s="1"/>
      <c r="I64" s="30" t="s">
        <v>157</v>
      </c>
    </row>
    <row r="65" spans="2:9" x14ac:dyDescent="0.25">
      <c r="B65" s="60"/>
      <c r="C65" s="58" t="s">
        <v>158</v>
      </c>
      <c r="D65" s="59" t="s">
        <v>35</v>
      </c>
      <c r="E65" s="27">
        <v>3041.55</v>
      </c>
      <c r="F65" s="28">
        <v>131.11000000000001</v>
      </c>
      <c r="G65" s="29">
        <f t="shared" si="5"/>
        <v>398777.62</v>
      </c>
      <c r="H65" s="1"/>
      <c r="I65" s="30" t="s">
        <v>157</v>
      </c>
    </row>
    <row r="66" spans="2:9" x14ac:dyDescent="0.25">
      <c r="B66" s="60"/>
      <c r="C66" s="58" t="s">
        <v>159</v>
      </c>
      <c r="D66" s="59" t="s">
        <v>106</v>
      </c>
      <c r="E66" s="27">
        <v>3041.55</v>
      </c>
      <c r="F66" s="28">
        <v>11.020000000000001</v>
      </c>
      <c r="G66" s="29">
        <f t="shared" si="5"/>
        <v>33517.879999999997</v>
      </c>
      <c r="H66" s="1"/>
      <c r="I66" s="30" t="s">
        <v>157</v>
      </c>
    </row>
    <row r="67" spans="2:9" x14ac:dyDescent="0.25">
      <c r="B67" s="60"/>
      <c r="C67" s="58" t="s">
        <v>160</v>
      </c>
      <c r="D67" s="59" t="s">
        <v>106</v>
      </c>
      <c r="E67" s="27">
        <v>2615.73</v>
      </c>
      <c r="F67" s="28">
        <v>2.5</v>
      </c>
      <c r="G67" s="29">
        <f t="shared" si="5"/>
        <v>6539.33</v>
      </c>
      <c r="H67" s="1"/>
      <c r="I67" s="30" t="s">
        <v>157</v>
      </c>
    </row>
    <row r="68" spans="2:9" ht="16.5" x14ac:dyDescent="0.25">
      <c r="B68" s="61"/>
      <c r="C68" s="58"/>
      <c r="D68" s="59"/>
      <c r="E68" s="63"/>
      <c r="F68" s="64"/>
      <c r="G68" s="62"/>
      <c r="H68" s="1"/>
      <c r="I68" s="30"/>
    </row>
    <row r="69" spans="2:9" x14ac:dyDescent="0.25">
      <c r="B69" s="65"/>
      <c r="C69" s="66" t="s">
        <v>161</v>
      </c>
      <c r="D69" s="67"/>
      <c r="E69" s="68"/>
      <c r="F69" s="69"/>
      <c r="G69" s="70">
        <f>+G7+G10+G17+G21+G39+G50+G55+G58+G60</f>
        <v>8141200.0999999996</v>
      </c>
      <c r="H69" s="1"/>
      <c r="I69" s="71"/>
    </row>
    <row r="70" spans="2:9" ht="288.75" x14ac:dyDescent="0.25">
      <c r="B70" s="72"/>
      <c r="C70" s="73" t="s">
        <v>162</v>
      </c>
      <c r="D70" s="74"/>
      <c r="E70" s="75"/>
      <c r="F70" s="76">
        <f>G70/$G$69</f>
        <v>0.42362390773321001</v>
      </c>
      <c r="G70" s="77">
        <v>3448807</v>
      </c>
      <c r="H70" s="1"/>
      <c r="I70" s="71" t="s">
        <v>163</v>
      </c>
    </row>
    <row r="71" spans="2:9" x14ac:dyDescent="0.25">
      <c r="B71" s="72"/>
      <c r="C71" s="73" t="s">
        <v>164</v>
      </c>
      <c r="D71" s="74"/>
      <c r="E71" s="75"/>
      <c r="F71" s="78">
        <v>0.1</v>
      </c>
      <c r="G71" s="79">
        <f>+F71*G69</f>
        <v>814120.01</v>
      </c>
      <c r="H71" s="1"/>
      <c r="I71" s="71"/>
    </row>
    <row r="72" spans="2:9" ht="15.75" thickBot="1" x14ac:dyDescent="0.3">
      <c r="B72" s="80"/>
      <c r="C72" s="81" t="s">
        <v>165</v>
      </c>
      <c r="D72" s="82"/>
      <c r="E72" s="83"/>
      <c r="F72" s="84"/>
      <c r="G72" s="85">
        <f>+G69+G70+G71</f>
        <v>12404127.109999999</v>
      </c>
      <c r="H72" s="1"/>
      <c r="I72" s="86"/>
    </row>
  </sheetData>
  <mergeCells count="2">
    <mergeCell ref="E5:G5"/>
    <mergeCell ref="B61:B67"/>
  </mergeCells>
  <pageMargins left="0.7" right="0.7" top="0.75" bottom="0.75" header="0.3" footer="0.3"/>
  <ignoredErrors>
    <ignoredError sqref="G55:G60" formula="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2022-06-27T00:23:50Z</dcterms:created>
  <dcterms:modified xsi:type="dcterms:W3CDTF">2022-06-27T00:31:47Z</dcterms:modified>
</cp:coreProperties>
</file>