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IP ASPER\OHLA - TENDERBILL\ABRIL 2023\"/>
    </mc:Choice>
  </mc:AlternateContent>
  <xr:revisionPtr revIDLastSave="0" documentId="13_ncr:1_{96CFB830-93F9-4625-BF3D-EAEAD8A275E5}" xr6:coauthVersionLast="47" xr6:coauthVersionMax="47" xr10:uidLastSave="{00000000-0000-0000-0000-000000000000}"/>
  <bookViews>
    <workbookView xWindow="-120" yWindow="-120" windowWidth="19440" windowHeight="15000" xr2:uid="{9FBCBECF-1CBA-4D25-B9D6-45A78B05F4A2}"/>
  </bookViews>
  <sheets>
    <sheet name="resumen" sheetId="5" r:id="rId1"/>
    <sheet name="Desgloce de Propues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" l="1"/>
  <c r="C32" i="1"/>
  <c r="D27" i="1"/>
  <c r="C27" i="1"/>
  <c r="D25" i="1"/>
  <c r="C25" i="1"/>
  <c r="D22" i="1"/>
  <c r="D21" i="1"/>
  <c r="D20" i="1"/>
  <c r="C22" i="1"/>
  <c r="C21" i="1"/>
  <c r="C20" i="1"/>
  <c r="C15" i="1"/>
  <c r="D15" i="1"/>
  <c r="C13" i="1"/>
  <c r="C14" i="1"/>
  <c r="D14" i="1"/>
  <c r="C10" i="1"/>
  <c r="D34" i="1" l="1"/>
  <c r="D33" i="1"/>
  <c r="D31" i="1"/>
  <c r="D28" i="1"/>
  <c r="C28" i="1"/>
  <c r="D23" i="1"/>
  <c r="C23" i="1"/>
  <c r="D9" i="1"/>
  <c r="C9" i="1"/>
  <c r="D13" i="1" l="1"/>
  <c r="D10" i="1"/>
  <c r="C16" i="1"/>
  <c r="D12" i="1"/>
  <c r="C35" i="1" l="1"/>
  <c r="D16" i="1"/>
  <c r="D32" i="1" s="1"/>
  <c r="D35" i="1" s="1"/>
  <c r="C36" i="1" l="1"/>
  <c r="C37" i="1" s="1"/>
  <c r="G18" i="5"/>
  <c r="H18" i="5" s="1"/>
  <c r="G13" i="5"/>
  <c r="D36" i="1"/>
  <c r="D37" i="1" s="1"/>
  <c r="G19" i="5"/>
  <c r="H19" i="5" s="1"/>
  <c r="G14" i="5"/>
  <c r="H14" i="5" s="1"/>
  <c r="H13" i="5"/>
  <c r="C38" i="1" l="1"/>
  <c r="H17" i="5"/>
  <c r="H12" i="5"/>
  <c r="H11" i="5"/>
  <c r="H16" i="5"/>
  <c r="H21" i="5" l="1"/>
  <c r="H22" i="5" l="1"/>
  <c r="H23" i="5" s="1"/>
</calcChain>
</file>

<file path=xl/sharedStrings.xml><?xml version="1.0" encoding="utf-8"?>
<sst xmlns="http://schemas.openxmlformats.org/spreadsheetml/2006/main" count="76" uniqueCount="68">
  <si>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</si>
  <si>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</si>
  <si>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</si>
  <si>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</si>
  <si>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</si>
  <si>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</si>
  <si>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</si>
  <si>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</si>
  <si>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</si>
  <si>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</si>
  <si>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</si>
  <si>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</si>
  <si>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</si>
  <si>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</si>
  <si>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</si>
  <si>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</si>
  <si>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</si>
  <si>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</si>
  <si>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</si>
  <si>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</si>
  <si>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</si>
  <si>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</si>
  <si>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</si>
  <si>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</si>
  <si>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</si>
  <si>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</si>
  <si>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</si>
  <si>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</si>
  <si>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</si>
  <si>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</si>
  <si>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</si>
  <si>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</si>
  <si>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</si>
  <si>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</si>
  <si>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</si>
  <si>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</si>
  <si>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</si>
  <si>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</si>
  <si>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</si>
  <si>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</si>
  <si>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</si>
  <si>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</si>
  <si>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</si>
  <si>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</si>
  <si>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   * Horas Extras dos primeras  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</si>
  <si>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</si>
  <si>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</si>
  <si>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</si>
  <si>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</si>
  <si>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</si>
  <si>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</si>
  <si>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</si>
  <si>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</si>
  <si>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</si>
  <si>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</si>
  <si>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</si>
  <si>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</si>
  <si>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  * Bonificación Nocturna de Salario Básico 
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</si>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</sst>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00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53">
    <xf numFmtId="0" fontId="0" fillId="0" borderId="0" xfId="0"/>
    <xf numFmtId="0" fontId="2" fillId="0" borderId="0" xfId="1" applyFont="1" applyFill="1" applyBorder="1" applyProtection="1"/>
    <xf numFmtId="0" fontId="6" fillId="0" borderId="1" xfId="1" applyFont="1" applyFill="1" applyBorder="1" applyAlignment="1" applyProtection="1">
      <alignment vertical="top"/>
    </xf>
    <xf numFmtId="0" fontId="6" fillId="0" borderId="1" xfId="1" applyFont="1" applyBorder="1" applyAlignment="1" applyProtection="1">
      <alignment vertical="top"/>
    </xf>
    <xf numFmtId="0" fontId="6" fillId="0" borderId="1" xfId="1" applyFont="1" applyBorder="1" applyAlignment="1" applyProtection="1">
      <alignment wrapText="1"/>
    </xf>
    <xf numFmtId="0" fontId="6" fillId="0" borderId="1" xfId="1" applyFont="1" applyBorder="1" applyProtection="1"/>
    <xf numFmtId="0" fontId="6" fillId="0" borderId="2" xfId="1" applyFont="1" applyBorder="1" applyProtection="1"/>
    <xf numFmtId="0" fontId="6" fillId="0" borderId="6" xfId="1" applyFont="1" applyBorder="1" applyProtection="1"/>
    <xf numFmtId="0" fontId="5" fillId="0" borderId="3" xfId="1" applyFont="1" applyBorder="1" applyProtection="1"/>
    <xf numFmtId="0" fontId="6" fillId="0" borderId="2" xfId="1" applyFont="1" applyBorder="1" applyAlignment="1" applyProtection="1">
      <alignment wrapText="1"/>
    </xf>
    <xf numFmtId="0" fontId="6" fillId="0" borderId="1" xfId="1" applyFont="1" applyBorder="1" applyAlignment="1" applyProtection="1">
      <alignment horizontal="left" indent="1"/>
    </xf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5" fillId="0" borderId="1" xfId="1" applyFont="1" applyBorder="1" applyProtection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43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43" fontId="8" fillId="2" borderId="9" xfId="2" applyFont="1" applyFill="1" applyBorder="1" applyAlignment="1">
      <alignment vertical="top"/>
    </xf>
    <xf numFmtId="43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43" fontId="16" fillId="2" borderId="12" xfId="2" applyFont="1" applyFill="1" applyBorder="1" applyAlignment="1">
      <alignment horizontal="center" vertical="top"/>
    </xf>
    <xf numFmtId="43" fontId="16" fillId="2" borderId="12" xfId="2" applyFont="1" applyFill="1" applyBorder="1" applyAlignment="1">
      <alignment vertical="top"/>
    </xf>
    <xf numFmtId="43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43" fontId="15" fillId="2" borderId="12" xfId="2" applyFont="1" applyFill="1" applyBorder="1" applyAlignment="1">
      <alignment horizontal="center" vertical="top"/>
    </xf>
    <xf numFmtId="43" fontId="15" fillId="2" borderId="12" xfId="2" applyFont="1" applyFill="1" applyBorder="1" applyAlignment="1">
      <alignment vertical="top"/>
    </xf>
    <xf numFmtId="43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43" fontId="16" fillId="2" borderId="9" xfId="2" applyFont="1" applyFill="1" applyBorder="1" applyAlignment="1">
      <alignment horizontal="center" vertical="top"/>
    </xf>
    <xf numFmtId="43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43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43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8" fillId="0" borderId="1" xfId="1" applyFont="1" applyFill="1" applyBorder="1" applyAlignment="1" applyProtection="1">
      <alignment horizontal="left" vertical="center"/>
    </xf>
    <xf numFmtId="0" fontId="8" fillId="0" borderId="22" xfId="1" applyFont="1" applyFill="1" applyBorder="1" applyAlignment="1" applyProtection="1">
      <alignment horizontal="left" vertical="center"/>
    </xf>
    <xf numFmtId="0" fontId="8" fillId="0" borderId="6" xfId="1" applyFont="1" applyFill="1" applyBorder="1" applyAlignment="1" applyProtection="1">
      <alignment horizontal="left" vertic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" fontId="6" fillId="0" borderId="6" xfId="1" applyNumberFormat="1" applyFont="1" applyFill="1" applyBorder="1" applyAlignment="1" applyProtection="1">
      <alignment horizontal="center" vertical="top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5" xfId="0" applyBorder="1"/>
    <xf numFmtId="0" fontId="7" fillId="0" borderId="2" xfId="1" applyFont="1" applyBorder="1" applyAlignment="1" applyProtection="1">
      <alignment horizontal="left" indent="1"/>
    </xf>
    <xf numFmtId="0" fontId="6" fillId="0" borderId="6" xfId="1" applyFont="1" applyBorder="1" applyAlignment="1" applyProtection="1">
      <alignment horizontal="left" indent="1"/>
    </xf>
    <xf numFmtId="0" fontId="5" fillId="0" borderId="4" xfId="1" applyFont="1" applyBorder="1" applyProtection="1"/>
    <xf numFmtId="164" fontId="6" fillId="0" borderId="4" xfId="1" quotePrefix="1" applyNumberFormat="1" applyFont="1" applyBorder="1" applyAlignment="1" applyProtection="1">
      <alignment horizontal="center" wrapText="1"/>
    </xf>
    <xf numFmtId="164" fontId="6" fillId="0" borderId="5" xfId="1" quotePrefix="1" applyNumberFormat="1" applyFont="1" applyBorder="1" applyAlignment="1" applyProtection="1">
      <alignment horizontal="center" wrapText="1"/>
    </xf>
    <xf numFmtId="0" fontId="8" fillId="0" borderId="27" xfId="1" applyFont="1" applyFill="1" applyBorder="1" applyAlignment="1" applyProtection="1">
      <alignment horizontal="left" vertical="center"/>
    </xf>
    <xf numFmtId="4" fontId="6" fillId="0" borderId="28" xfId="1" applyNumberFormat="1" applyFont="1" applyFill="1" applyBorder="1" applyAlignment="1" applyProtection="1">
      <alignment horizontal="center" vertical="top" wrapText="1"/>
    </xf>
    <xf numFmtId="0" fontId="6" fillId="0" borderId="29" xfId="1" applyFont="1" applyFill="1" applyBorder="1" applyAlignment="1" applyProtection="1">
      <alignment vertical="top"/>
    </xf>
    <xf numFmtId="0" fontId="6" fillId="0" borderId="29" xfId="1" applyFont="1" applyBorder="1" applyAlignment="1" applyProtection="1">
      <alignment vertical="top"/>
    </xf>
    <xf numFmtId="0" fontId="6" fillId="0" borderId="29" xfId="1" applyFont="1" applyBorder="1" applyAlignment="1" applyProtection="1">
      <alignment wrapText="1"/>
    </xf>
    <xf numFmtId="0" fontId="6" fillId="0" borderId="29" xfId="1" applyFont="1" applyBorder="1" applyProtection="1"/>
    <xf numFmtId="0" fontId="6" fillId="0" borderId="31" xfId="1" applyFont="1" applyBorder="1" applyProtection="1"/>
    <xf numFmtId="0" fontId="8" fillId="0" borderId="29" xfId="1" applyFont="1" applyFill="1" applyBorder="1" applyAlignment="1" applyProtection="1">
      <alignment horizontal="left" vertical="center"/>
    </xf>
    <xf numFmtId="0" fontId="6" fillId="0" borderId="29" xfId="1" applyFont="1" applyBorder="1" applyAlignment="1" applyProtection="1">
      <alignment horizontal="left" indent="1"/>
    </xf>
    <xf numFmtId="0" fontId="6" fillId="0" borderId="27" xfId="1" applyFont="1" applyBorder="1" applyAlignment="1" applyProtection="1">
      <alignment horizontal="left" indent="1"/>
    </xf>
    <xf numFmtId="0" fontId="5" fillId="0" borderId="29" xfId="1" applyFont="1" applyBorder="1" applyProtection="1"/>
    <xf numFmtId="0" fontId="6" fillId="0" borderId="31" xfId="1" applyFont="1" applyBorder="1" applyAlignment="1" applyProtection="1">
      <alignment vertic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" fontId="6" fillId="2" borderId="1" xfId="1" applyNumberFormat="1" applyFont="1" applyFill="1" applyBorder="1" applyAlignment="1">
      <alignment vertical="top" wrapText="1"/>
    </xf>
    <xf numFmtId="4" fontId="6" fillId="2" borderId="30" xfId="1" applyNumberFormat="1" applyFont="1" applyFill="1" applyBorder="1" applyAlignment="1">
      <alignment vertical="top" wrapText="1"/>
    </xf>
    <xf numFmtId="4" fontId="6" fillId="0" borderId="1" xfId="1" quotePrefix="1" applyNumberFormat="1" applyFont="1" applyBorder="1" applyAlignment="1">
      <alignment vertical="top" wrapText="1"/>
    </xf>
    <xf numFmtId="4" fontId="6" fillId="0" borderId="30" xfId="1" quotePrefix="1" applyNumberFormat="1" applyFont="1" applyBorder="1" applyAlignment="1">
      <alignment vertical="top" wrapText="1"/>
    </xf>
    <xf numFmtId="4" fontId="5" fillId="0" borderId="1" xfId="1" applyNumberFormat="1" applyFont="1" applyBorder="1" applyAlignment="1">
      <alignment vertical="top" wrapText="1"/>
    </xf>
    <xf numFmtId="4" fontId="5" fillId="0" borderId="30" xfId="1" applyNumberFormat="1" applyFont="1" applyBorder="1" applyAlignment="1">
      <alignment vertical="top" wrapText="1"/>
    </xf>
    <xf numFmtId="4" fontId="6" fillId="0" borderId="2" xfId="1" applyNumberFormat="1" applyFont="1" applyBorder="1" applyAlignment="1">
      <alignment wrapText="1"/>
    </xf>
    <xf numFmtId="4" fontId="6" fillId="0" borderId="32" xfId="1" applyNumberFormat="1" applyFont="1" applyBorder="1" applyAlignment="1">
      <alignment wrapText="1"/>
    </xf>
    <xf numFmtId="4" fontId="6" fillId="0" borderId="1" xfId="1" quotePrefix="1" applyNumberFormat="1" applyFont="1" applyBorder="1" applyAlignment="1">
      <alignment vertical="center" wrapText="1"/>
    </xf>
    <xf numFmtId="4" fontId="6" fillId="0" borderId="30" xfId="1" quotePrefix="1" applyNumberFormat="1" applyFont="1" applyBorder="1" applyAlignment="1">
      <alignment vertical="center" wrapText="1"/>
    </xf>
    <xf numFmtId="4" fontId="6" fillId="0" borderId="6" xfId="1" quotePrefix="1" applyNumberFormat="1" applyFont="1" applyBorder="1" applyAlignment="1">
      <alignment vertical="center" wrapText="1"/>
    </xf>
    <xf numFmtId="4" fontId="6" fillId="0" borderId="28" xfId="1" quotePrefix="1" applyNumberFormat="1" applyFont="1" applyBorder="1" applyAlignment="1">
      <alignment vertical="center" wrapText="1"/>
    </xf>
    <xf numFmtId="4" fontId="5" fillId="0" borderId="4" xfId="1" quotePrefix="1" applyNumberFormat="1" applyFont="1" applyBorder="1" applyAlignment="1">
      <alignment wrapText="1"/>
    </xf>
    <xf numFmtId="4" fontId="5" fillId="0" borderId="5" xfId="1" quotePrefix="1" applyNumberFormat="1" applyFont="1" applyBorder="1" applyAlignment="1">
      <alignment wrapText="1"/>
    </xf>
    <xf numFmtId="4" fontId="5" fillId="0" borderId="22" xfId="1" quotePrefix="1" applyNumberFormat="1" applyFont="1" applyBorder="1" applyAlignment="1">
      <alignment horizontal="center" wrapText="1"/>
    </xf>
    <xf numFmtId="4" fontId="5" fillId="0" borderId="33" xfId="1" quotePrefix="1" applyNumberFormat="1" applyFont="1" applyBorder="1" applyAlignment="1">
      <alignment horizontal="center" wrapText="1"/>
    </xf>
    <xf numFmtId="4" fontId="6" fillId="0" borderId="1" xfId="1" applyNumberFormat="1" applyFont="1" applyBorder="1" applyAlignment="1">
      <alignment vertical="center" wrapText="1"/>
    </xf>
    <xf numFmtId="4" fontId="6" fillId="0" borderId="30" xfId="1" applyNumberFormat="1" applyFont="1" applyBorder="1" applyAlignment="1">
      <alignment vertical="center" wrapText="1"/>
    </xf>
    <xf numFmtId="4" fontId="21" fillId="0" borderId="6" xfId="1" applyNumberFormat="1" applyFont="1" applyBorder="1" applyAlignment="1">
      <alignment vertical="center" wrapText="1"/>
    </xf>
    <xf numFmtId="4" fontId="21" fillId="0" borderId="28" xfId="1" applyNumberFormat="1" applyFont="1" applyBorder="1" applyAlignment="1">
      <alignment vertical="center" wrapText="1"/>
    </xf>
    <xf numFmtId="4" fontId="5" fillId="2" borderId="1" xfId="1" quotePrefix="1" applyNumberFormat="1" applyFont="1" applyFill="1" applyBorder="1" applyAlignment="1">
      <alignment horizontal="center" vertical="top" wrapText="1"/>
    </xf>
    <xf numFmtId="4" fontId="5" fillId="2" borderId="30" xfId="1" quotePrefix="1" applyNumberFormat="1" applyFont="1" applyFill="1" applyBorder="1" applyAlignment="1">
      <alignment horizontal="center" vertical="top" wrapText="1"/>
    </xf>
    <xf numFmtId="4" fontId="6" fillId="2" borderId="1" xfId="1" applyNumberFormat="1" applyFont="1" applyFill="1" applyBorder="1" applyAlignment="1">
      <alignment wrapText="1"/>
    </xf>
    <xf numFmtId="4" fontId="6" fillId="2" borderId="30" xfId="1" applyNumberFormat="1" applyFont="1" applyFill="1" applyBorder="1" applyAlignment="1">
      <alignment wrapText="1"/>
    </xf>
    <xf numFmtId="4" fontId="6" fillId="2" borderId="2" xfId="1" applyNumberFormat="1" applyFont="1" applyFill="1" applyBorder="1" applyAlignment="1">
      <alignment wrapText="1"/>
    </xf>
    <xf numFmtId="4" fontId="6" fillId="2" borderId="32" xfId="1" applyNumberFormat="1" applyFont="1" applyFill="1" applyBorder="1" applyAlignment="1">
      <alignment wrapText="1"/>
    </xf>
    <xf numFmtId="4" fontId="5" fillId="2" borderId="4" xfId="1" quotePrefix="1" applyNumberFormat="1" applyFont="1" applyFill="1" applyBorder="1" applyAlignment="1">
      <alignment wrapText="1"/>
    </xf>
    <xf numFmtId="4" fontId="5" fillId="2" borderId="5" xfId="1" quotePrefix="1" applyNumberFormat="1" applyFont="1" applyFill="1" applyBorder="1" applyAlignment="1">
      <alignment wrapText="1"/>
    </xf>
    <xf numFmtId="4" fontId="6" fillId="2" borderId="6" xfId="1" applyNumberFormat="1" applyFont="1" applyFill="1" applyBorder="1" applyAlignment="1">
      <alignment wrapText="1"/>
    </xf>
    <xf numFmtId="4" fontId="6" fillId="2" borderId="28" xfId="1" applyNumberFormat="1" applyFont="1" applyFill="1" applyBorder="1" applyAlignment="1">
      <alignment wrapText="1"/>
    </xf>
    <xf numFmtId="4" fontId="5" fillId="2" borderId="1" xfId="1" quotePrefix="1" applyNumberFormat="1" applyFont="1" applyFill="1" applyBorder="1" applyAlignment="1">
      <alignment wrapText="1"/>
    </xf>
    <xf numFmtId="4" fontId="5" fillId="2" borderId="30" xfId="1" quotePrefix="1" applyNumberFormat="1" applyFont="1" applyFill="1" applyBorder="1" applyAlignment="1">
      <alignment wrapText="1"/>
    </xf>
    <xf numFmtId="4" fontId="6" fillId="0" borderId="2" xfId="1" quotePrefix="1" applyNumberFormat="1" applyFont="1" applyBorder="1" applyAlignment="1">
      <alignment wrapText="1"/>
    </xf>
    <xf numFmtId="4" fontId="6" fillId="0" borderId="32" xfId="1" quotePrefix="1" applyNumberFormat="1" applyFont="1" applyBorder="1" applyAlignment="1">
      <alignment wrapText="1"/>
    </xf>
    <xf numFmtId="164" fontId="2" fillId="0" borderId="7" xfId="1" quotePrefix="1" applyNumberFormat="1" applyFont="1" applyBorder="1" applyAlignment="1" applyProtection="1">
      <alignment horizontal="center" wrapText="1"/>
    </xf>
    <xf numFmtId="164" fontId="2" fillId="0" borderId="34" xfId="1" quotePrefix="1" applyNumberFormat="1" applyFont="1" applyBorder="1" applyAlignment="1" applyProtection="1">
      <alignment horizontal="center" wrapText="1"/>
    </xf>
  </cellXfs>
  <cellStyles count="5">
    <cellStyle name="Millares" xfId="2" builtinId="3"/>
    <cellStyle name="Normal" xfId="0" builtinId="0"/>
    <cellStyle name="Normal 2" xfId="1" xr:uid="{FCE4A2F3-B33B-46F5-A79C-A931E7C01DF6}"/>
    <cellStyle name="Normal 2 2 2" xfId="4" xr:uid="{544FDB78-C3BC-47FE-8D0B-289668EF670B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06D6-B21C-42E5-9798-4A42E89E0739}">
  <dimension ref="B1:H41"/>
  <sheetViews>
    <sheetView tabSelected="1" workbookViewId="0">
      <selection activeCell="H23" sqref="H23"/>
    </sheetView>
  </sheetViews>
  <sheetFormatPr baseColWidth="10" defaultColWidth="11.5703125" defaultRowHeight="15" x14ac:dyDescent="0.25"/>
  <cols>
    <col min="1" max="1" width="3.7109375" style="23" customWidth="1"/>
    <col min="2" max="2" width="10.7109375" style="23" customWidth="1"/>
    <col min="3" max="3" width="47.42578125" style="23" customWidth="1"/>
    <col min="4" max="4" width="5.42578125" style="23" bestFit="1" customWidth="1"/>
    <col min="5" max="5" width="5.42578125" style="23" customWidth="1"/>
    <col min="6" max="6" width="12.42578125" style="23" customWidth="1"/>
    <col min="7" max="7" width="11.7109375" style="23" customWidth="1"/>
    <col min="8" max="8" width="14.7109375" style="23" customWidth="1"/>
    <col min="9" max="9" width="3.140625" style="23" customWidth="1"/>
    <col min="10" max="16384" width="11.5703125" style="23"/>
  </cols>
  <sheetData>
    <row r="1" spans="2:8" ht="16.5" x14ac:dyDescent="0.3">
      <c r="B1" s="20"/>
      <c r="C1" s="20"/>
      <c r="D1" s="21"/>
      <c r="E1" s="21"/>
      <c r="F1" s="20"/>
      <c r="G1" s="20"/>
      <c r="H1" s="20"/>
    </row>
    <row r="2" spans="2:8" ht="18" x14ac:dyDescent="0.25">
      <c r="B2" s="107" t="s">
        <v>15</v>
      </c>
      <c r="C2" s="107"/>
      <c r="D2" s="107"/>
      <c r="E2" s="107"/>
      <c r="F2" s="107"/>
      <c r="G2" s="107"/>
      <c r="H2" s="107"/>
    </row>
    <row r="3" spans="2:8" ht="18" x14ac:dyDescent="0.25">
      <c r="B3" s="106"/>
      <c r="C3" s="106"/>
      <c r="D3" s="106"/>
      <c r="E3" s="106"/>
      <c r="F3" s="106"/>
      <c r="G3" s="106"/>
      <c r="H3" s="106"/>
    </row>
    <row r="4" spans="2:8" ht="18" x14ac:dyDescent="0.25">
      <c r="B4" s="107" t="s">
        <v>16</v>
      </c>
      <c r="C4" s="107"/>
      <c r="D4" s="107"/>
      <c r="E4" s="107"/>
      <c r="F4" s="107"/>
      <c r="G4" s="107"/>
      <c r="H4" s="107"/>
    </row>
    <row r="5" spans="2:8" ht="16.5" x14ac:dyDescent="0.3">
      <c r="B5" s="22"/>
      <c r="C5" s="22"/>
      <c r="D5" s="22"/>
      <c r="E5" s="22"/>
      <c r="F5" s="22"/>
      <c r="G5" s="22"/>
      <c r="H5" s="22"/>
    </row>
    <row r="6" spans="2:8" s="26" customFormat="1" ht="13.5" x14ac:dyDescent="0.25">
      <c r="B6" s="25" t="s">
        <v>17</v>
      </c>
      <c r="C6" s="108" t="s">
        <v>18</v>
      </c>
      <c r="D6" s="108"/>
      <c r="E6" s="108"/>
      <c r="F6" s="108"/>
      <c r="G6" s="108"/>
      <c r="H6" s="108"/>
    </row>
    <row r="7" spans="2:8" s="26" customFormat="1" ht="13.5" x14ac:dyDescent="0.25">
      <c r="B7" s="27" t="s">
        <v>19</v>
      </c>
      <c r="C7" s="28" t="s">
        <v>20</v>
      </c>
      <c r="D7" s="29"/>
      <c r="E7" s="29"/>
      <c r="F7" s="29"/>
      <c r="G7" s="29"/>
      <c r="H7" s="29"/>
    </row>
    <row r="8" spans="2:8" s="26" customFormat="1" ht="13.5" x14ac:dyDescent="0.25">
      <c r="B8" s="27" t="s">
        <v>21</v>
      </c>
      <c r="C8" s="28" t="s">
        <v>20</v>
      </c>
      <c r="D8" s="29"/>
      <c r="E8" s="29"/>
      <c r="F8" s="29"/>
      <c r="G8" s="29"/>
      <c r="H8" s="29"/>
    </row>
    <row r="9" spans="2:8" s="26" customFormat="1" ht="14.25" thickBot="1" x14ac:dyDescent="0.3">
      <c r="B9" s="30"/>
      <c r="C9" s="31"/>
      <c r="D9" s="32"/>
      <c r="E9" s="32"/>
      <c r="F9" s="29"/>
      <c r="G9" s="29"/>
      <c r="H9" s="29"/>
    </row>
    <row r="10" spans="2:8" s="26" customFormat="1" ht="22.15" customHeight="1" thickBot="1" x14ac:dyDescent="0.3">
      <c r="B10" s="33" t="s">
        <v>22</v>
      </c>
      <c r="C10" s="34" t="s">
        <v>2</v>
      </c>
      <c r="D10" s="35" t="s">
        <v>23</v>
      </c>
      <c r="E10" s="35" t="s">
        <v>24</v>
      </c>
      <c r="F10" s="36" t="s">
        <v>25</v>
      </c>
      <c r="G10" s="34" t="s">
        <v>26</v>
      </c>
      <c r="H10" s="37" t="s">
        <v>27</v>
      </c>
    </row>
    <row r="11" spans="2:8" s="26" customFormat="1" ht="14.25" thickBot="1" x14ac:dyDescent="0.3">
      <c r="B11" s="33"/>
      <c r="C11" s="34" t="s">
        <v>28</v>
      </c>
      <c r="D11" s="35"/>
      <c r="E11" s="35"/>
      <c r="F11" s="36"/>
      <c r="G11" s="34"/>
      <c r="H11" s="38">
        <f>+SUM(H13:H14)</f>
        <v>238453.46999999997</v>
      </c>
    </row>
    <row r="12" spans="2:8" s="26" customFormat="1" ht="13.5" x14ac:dyDescent="0.25">
      <c r="B12" s="39">
        <v>1</v>
      </c>
      <c r="C12" s="40" t="s">
        <v>29</v>
      </c>
      <c r="D12" s="41"/>
      <c r="E12" s="41"/>
      <c r="F12" s="42"/>
      <c r="G12" s="42"/>
      <c r="H12" s="43">
        <f>SUM(H13:H14)</f>
        <v>238453.46999999997</v>
      </c>
    </row>
    <row r="13" spans="2:8" s="26" customFormat="1" ht="13.5" x14ac:dyDescent="0.25">
      <c r="B13" s="44">
        <v>1.03</v>
      </c>
      <c r="C13" s="45" t="s">
        <v>30</v>
      </c>
      <c r="D13" s="46" t="s">
        <v>31</v>
      </c>
      <c r="E13" s="46">
        <v>1</v>
      </c>
      <c r="F13" s="47">
        <v>27</v>
      </c>
      <c r="G13" s="48">
        <f>'Desgloce de Propuesta'!C35</f>
        <v>4052.7999999999997</v>
      </c>
      <c r="H13" s="49">
        <f t="shared" ref="H13:H14" si="0">F13*G13</f>
        <v>109425.59999999999</v>
      </c>
    </row>
    <row r="14" spans="2:8" s="26" customFormat="1" ht="13.5" x14ac:dyDescent="0.25">
      <c r="B14" s="44">
        <v>1.02</v>
      </c>
      <c r="C14" s="50" t="s">
        <v>32</v>
      </c>
      <c r="D14" s="46" t="s">
        <v>31</v>
      </c>
      <c r="E14" s="46">
        <v>1</v>
      </c>
      <c r="F14" s="47">
        <v>27</v>
      </c>
      <c r="G14" s="48">
        <f>'Desgloce de Propuesta'!D35</f>
        <v>4778.8099999999995</v>
      </c>
      <c r="H14" s="49">
        <f t="shared" si="0"/>
        <v>129027.86999999998</v>
      </c>
    </row>
    <row r="15" spans="2:8" s="26" customFormat="1" ht="14.25" thickBot="1" x14ac:dyDescent="0.3">
      <c r="B15" s="51"/>
      <c r="C15" s="45"/>
      <c r="D15" s="52"/>
      <c r="E15" s="52"/>
      <c r="F15" s="53"/>
      <c r="G15" s="54"/>
      <c r="H15" s="55"/>
    </row>
    <row r="16" spans="2:8" s="26" customFormat="1" ht="14.25" thickBot="1" x14ac:dyDescent="0.3">
      <c r="B16" s="33"/>
      <c r="C16" s="34" t="s">
        <v>33</v>
      </c>
      <c r="D16" s="35"/>
      <c r="E16" s="35"/>
      <c r="F16" s="36"/>
      <c r="G16" s="34"/>
      <c r="H16" s="38">
        <f>+SUM(H18:H19)</f>
        <v>88316.099999999991</v>
      </c>
    </row>
    <row r="17" spans="2:8" s="26" customFormat="1" ht="13.5" x14ac:dyDescent="0.25">
      <c r="B17" s="39">
        <v>1</v>
      </c>
      <c r="C17" s="40" t="s">
        <v>29</v>
      </c>
      <c r="D17" s="41"/>
      <c r="E17" s="56"/>
      <c r="F17" s="57"/>
      <c r="G17" s="58"/>
      <c r="H17" s="43">
        <f>SUM(H18:H19)</f>
        <v>88316.099999999991</v>
      </c>
    </row>
    <row r="18" spans="2:8" s="26" customFormat="1" ht="13.5" x14ac:dyDescent="0.25">
      <c r="B18" s="44">
        <v>1.03</v>
      </c>
      <c r="C18" s="45" t="s">
        <v>30</v>
      </c>
      <c r="D18" s="46" t="s">
        <v>31</v>
      </c>
      <c r="E18" s="46">
        <v>1</v>
      </c>
      <c r="F18" s="47">
        <v>10</v>
      </c>
      <c r="G18" s="48">
        <f>'Desgloce de Propuesta'!C35</f>
        <v>4052.7999999999997</v>
      </c>
      <c r="H18" s="49">
        <f t="shared" ref="H18:H19" si="1">F18*G18</f>
        <v>40528</v>
      </c>
    </row>
    <row r="19" spans="2:8" s="26" customFormat="1" ht="13.5" x14ac:dyDescent="0.25">
      <c r="B19" s="44">
        <v>1.02</v>
      </c>
      <c r="C19" s="50" t="s">
        <v>32</v>
      </c>
      <c r="D19" s="46" t="s">
        <v>31</v>
      </c>
      <c r="E19" s="46">
        <v>1</v>
      </c>
      <c r="F19" s="47">
        <v>10</v>
      </c>
      <c r="G19" s="48">
        <f>'Desgloce de Propuesta'!D35</f>
        <v>4778.8099999999995</v>
      </c>
      <c r="H19" s="49">
        <f t="shared" si="1"/>
        <v>47788.099999999991</v>
      </c>
    </row>
    <row r="20" spans="2:8" s="26" customFormat="1" ht="13.5" x14ac:dyDescent="0.25">
      <c r="B20" s="51"/>
      <c r="C20" s="45"/>
      <c r="D20" s="52"/>
      <c r="E20" s="46"/>
      <c r="F20" s="48"/>
      <c r="G20" s="48"/>
      <c r="H20" s="49"/>
    </row>
    <row r="21" spans="2:8" s="26" customFormat="1" ht="13.5" x14ac:dyDescent="0.25">
      <c r="B21" s="59"/>
      <c r="C21" s="60" t="s">
        <v>34</v>
      </c>
      <c r="D21" s="61"/>
      <c r="E21" s="61"/>
      <c r="F21" s="62"/>
      <c r="G21" s="63"/>
      <c r="H21" s="64">
        <f>+H16+H11</f>
        <v>326769.56999999995</v>
      </c>
    </row>
    <row r="22" spans="2:8" s="26" customFormat="1" ht="13.5" x14ac:dyDescent="0.25">
      <c r="B22" s="59"/>
      <c r="C22" s="60" t="s">
        <v>35</v>
      </c>
      <c r="D22" s="61"/>
      <c r="E22" s="61"/>
      <c r="F22" s="62"/>
      <c r="G22" s="61">
        <v>0.18</v>
      </c>
      <c r="H22" s="64">
        <f>ROUND(H21*0.18,2)</f>
        <v>58818.52</v>
      </c>
    </row>
    <row r="23" spans="2:8" s="26" customFormat="1" ht="14.25" thickBot="1" x14ac:dyDescent="0.3">
      <c r="B23" s="65"/>
      <c r="C23" s="66" t="s">
        <v>36</v>
      </c>
      <c r="D23" s="67"/>
      <c r="E23" s="67"/>
      <c r="F23" s="68"/>
      <c r="G23" s="69"/>
      <c r="H23" s="70">
        <f>+H22+H21</f>
        <v>385588.08999999997</v>
      </c>
    </row>
    <row r="24" spans="2:8" s="26" customFormat="1" ht="12" x14ac:dyDescent="0.25"/>
    <row r="25" spans="2:8" s="26" customFormat="1" ht="12" x14ac:dyDescent="0.25"/>
    <row r="26" spans="2:8" s="26" customFormat="1" ht="53.45" customHeight="1" x14ac:dyDescent="0.25">
      <c r="B26" s="71"/>
      <c r="C26" s="109" t="s">
        <v>67</v>
      </c>
      <c r="D26" s="109"/>
      <c r="E26" s="109"/>
      <c r="F26" s="109"/>
      <c r="G26" s="109"/>
      <c r="H26" s="109"/>
    </row>
    <row r="27" spans="2:8" s="26" customFormat="1" ht="12" x14ac:dyDescent="0.25">
      <c r="C27" s="72"/>
    </row>
    <row r="28" spans="2:8" x14ac:dyDescent="0.25">
      <c r="C28" s="24"/>
    </row>
    <row r="30" spans="2:8" x14ac:dyDescent="0.25">
      <c r="B30" s="24"/>
    </row>
    <row r="31" spans="2:8" x14ac:dyDescent="0.25">
      <c r="C31" s="24"/>
    </row>
    <row r="32" spans="2:8" x14ac:dyDescent="0.25">
      <c r="C32" s="24"/>
    </row>
    <row r="33" spans="3:3" x14ac:dyDescent="0.25">
      <c r="C33" s="24"/>
    </row>
    <row r="34" spans="3:3" x14ac:dyDescent="0.25">
      <c r="C34" s="24"/>
    </row>
    <row r="35" spans="3:3" x14ac:dyDescent="0.25">
      <c r="C35" s="24"/>
    </row>
    <row r="36" spans="3:3" x14ac:dyDescent="0.25">
      <c r="C36" s="24"/>
    </row>
    <row r="37" spans="3:3" x14ac:dyDescent="0.25">
      <c r="C37" s="24"/>
    </row>
    <row r="38" spans="3:3" x14ac:dyDescent="0.25">
      <c r="C38" s="24"/>
    </row>
    <row r="39" spans="3:3" x14ac:dyDescent="0.25">
      <c r="C39" s="24"/>
    </row>
    <row r="41" spans="3:3" x14ac:dyDescent="0.25">
      <c r="C41" s="24"/>
    </row>
  </sheetData>
  <mergeCells count="4">
    <mergeCell ref="B2:H2"/>
    <mergeCell ref="B4:H4"/>
    <mergeCell ref="C6:H6"/>
    <mergeCell ref="C26:H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39F64-567E-42FC-8EEA-58C3055B4353}">
  <dimension ref="A1:D44"/>
  <sheetViews>
    <sheetView showGridLines="0" topLeftCell="A11" workbookViewId="0">
      <selection activeCell="C36" sqref="C36"/>
    </sheetView>
  </sheetViews>
  <sheetFormatPr baseColWidth="10" defaultRowHeight="15" x14ac:dyDescent="0.25"/>
  <cols>
    <col min="1" max="1" width="45" customWidth="1"/>
    <col min="2" max="2" width="8.7109375" customWidth="1"/>
    <col min="3" max="3" width="16.42578125" customWidth="1"/>
    <col min="4" max="4" width="19.28515625" customWidth="1"/>
  </cols>
  <sheetData>
    <row r="1" spans="1:4" ht="15.75" x14ac:dyDescent="0.25">
      <c r="A1" s="113" t="s">
        <v>0</v>
      </c>
      <c r="B1" s="113"/>
      <c r="C1" s="113"/>
      <c r="D1" s="113"/>
    </row>
    <row r="2" spans="1:4" ht="15.6" customHeight="1" x14ac:dyDescent="0.25">
      <c r="A2" s="111" t="s">
        <v>55</v>
      </c>
      <c r="B2" s="111"/>
      <c r="C2" s="111"/>
      <c r="D2" s="111"/>
    </row>
    <row r="3" spans="1:4" ht="40.15" customHeight="1" x14ac:dyDescent="0.25">
      <c r="A3" s="112" t="s">
        <v>10</v>
      </c>
      <c r="B3" s="112"/>
      <c r="C3" s="112"/>
      <c r="D3" s="112"/>
    </row>
    <row r="4" spans="1:4" ht="15.75" thickBot="1" x14ac:dyDescent="0.3">
      <c r="A4" s="114" t="s">
        <v>1</v>
      </c>
      <c r="B4" s="114"/>
      <c r="C4" s="114"/>
      <c r="D4" s="114"/>
    </row>
    <row r="5" spans="1:4" ht="18.600000000000001" customHeight="1" x14ac:dyDescent="0.25">
      <c r="A5" s="1"/>
      <c r="B5" s="115" t="s">
        <v>3</v>
      </c>
      <c r="C5" s="77" t="s">
        <v>11</v>
      </c>
      <c r="D5" s="76" t="s">
        <v>12</v>
      </c>
    </row>
    <row r="6" spans="1:4" ht="18.600000000000001" customHeight="1" thickBot="1" x14ac:dyDescent="0.3">
      <c r="A6" s="1"/>
      <c r="B6" s="116"/>
      <c r="C6" s="78" t="s">
        <v>13</v>
      </c>
      <c r="D6" s="79" t="s">
        <v>14</v>
      </c>
    </row>
    <row r="7" spans="1:4" ht="15.75" thickBot="1" x14ac:dyDescent="0.3">
      <c r="A7" s="81" t="s">
        <v>39</v>
      </c>
      <c r="B7" s="82"/>
      <c r="C7" s="83"/>
      <c r="D7" s="84"/>
    </row>
    <row r="8" spans="1:4" x14ac:dyDescent="0.25">
      <c r="A8" s="90" t="s">
        <v>40</v>
      </c>
      <c r="B8" s="75"/>
      <c r="C8" s="80"/>
      <c r="D8" s="91"/>
    </row>
    <row r="9" spans="1:4" x14ac:dyDescent="0.25">
      <c r="A9" s="92" t="s">
        <v>41</v>
      </c>
      <c r="B9" s="2"/>
      <c r="C9" s="117">
        <f>1025</f>
        <v>1025</v>
      </c>
      <c r="D9" s="118">
        <f>1025</f>
        <v>1025</v>
      </c>
    </row>
    <row r="10" spans="1:4" x14ac:dyDescent="0.25">
      <c r="A10" s="93" t="s">
        <v>42</v>
      </c>
      <c r="B10" s="3"/>
      <c r="C10" s="119">
        <f>ROUND(C9*10%,2)</f>
        <v>102.5</v>
      </c>
      <c r="D10" s="120">
        <f>ROUND(D9*10%,2)</f>
        <v>102.5</v>
      </c>
    </row>
    <row r="11" spans="1:4" x14ac:dyDescent="0.25">
      <c r="A11" s="94" t="s">
        <v>43</v>
      </c>
      <c r="B11" s="4"/>
      <c r="C11" s="121"/>
      <c r="D11" s="122"/>
    </row>
    <row r="12" spans="1:4" ht="16.149999999999999" customHeight="1" x14ac:dyDescent="0.25">
      <c r="A12" s="101" t="s">
        <v>57</v>
      </c>
      <c r="B12" s="9"/>
      <c r="C12" s="123"/>
      <c r="D12" s="124">
        <f>ROUND(D9*35%,2)</f>
        <v>358.75</v>
      </c>
    </row>
    <row r="13" spans="1:4" s="103" customFormat="1" ht="11.25" x14ac:dyDescent="0.2">
      <c r="A13" s="94" t="s">
        <v>44</v>
      </c>
      <c r="B13" s="4"/>
      <c r="C13" s="125">
        <f>ROUND((C9+C10)/30/8*1.25*2*26,2)</f>
        <v>305.36</v>
      </c>
      <c r="D13" s="126">
        <f>ROUND((D9+D10)/30/8*1.25*2*26,2)</f>
        <v>305.36</v>
      </c>
    </row>
    <row r="14" spans="1:4" s="103" customFormat="1" ht="11.25" x14ac:dyDescent="0.2">
      <c r="A14" s="94" t="s">
        <v>44</v>
      </c>
      <c r="B14" s="4"/>
      <c r="C14" s="125">
        <f>ROUND((C9+C10)/30/8*1.35*2*26,2)</f>
        <v>329.79</v>
      </c>
      <c r="D14" s="126">
        <f>ROUND((D9+D10)/30/8*1.35*2*26,2)</f>
        <v>329.79</v>
      </c>
    </row>
    <row r="15" spans="1:4" x14ac:dyDescent="0.25">
      <c r="A15" s="102" t="s">
        <v>58</v>
      </c>
      <c r="B15" s="7"/>
      <c r="C15" s="127">
        <f>ROUND((C9+C10+C12)/30*15*2/12,2)</f>
        <v>93.96</v>
      </c>
      <c r="D15" s="128">
        <f>ROUND((D9+D10+D12)/30*15*2/12,2)</f>
        <v>123.85</v>
      </c>
    </row>
    <row r="16" spans="1:4" x14ac:dyDescent="0.25">
      <c r="A16" s="95" t="s">
        <v>59</v>
      </c>
      <c r="B16" s="5"/>
      <c r="C16" s="125">
        <f>ROUND((C9+C10+C12+C13+C14+C15)/6,2)</f>
        <v>309.44</v>
      </c>
      <c r="D16" s="126">
        <f>ROUND((D9+D10+D12+D13+D14+D15)/6,2)</f>
        <v>374.21</v>
      </c>
    </row>
    <row r="17" spans="1:4" ht="15.75" thickBot="1" x14ac:dyDescent="0.3">
      <c r="A17" s="96" t="s">
        <v>45</v>
      </c>
      <c r="B17" s="6"/>
      <c r="C17" s="125">
        <v>0</v>
      </c>
      <c r="D17" s="126">
        <v>0</v>
      </c>
    </row>
    <row r="18" spans="1:4" ht="15.75" thickBot="1" x14ac:dyDescent="0.3">
      <c r="A18" s="81" t="s">
        <v>46</v>
      </c>
      <c r="B18" s="82"/>
      <c r="C18" s="129"/>
      <c r="D18" s="130"/>
    </row>
    <row r="19" spans="1:4" x14ac:dyDescent="0.25">
      <c r="A19" s="90" t="s">
        <v>47</v>
      </c>
      <c r="B19" s="74"/>
      <c r="C19" s="131"/>
      <c r="D19" s="132"/>
    </row>
    <row r="20" spans="1:4" x14ac:dyDescent="0.25">
      <c r="A20" s="94" t="s">
        <v>60</v>
      </c>
      <c r="B20" s="4"/>
      <c r="C20" s="133">
        <f>ROUND((C9+C10+C12+C13+C14+C15+C16+C17)*8.33%,2)</f>
        <v>180.43</v>
      </c>
      <c r="D20" s="134">
        <f>ROUND((D9+D10+D12+D13+D14+D15+D16+D17)*8.33%,2)</f>
        <v>218.2</v>
      </c>
    </row>
    <row r="21" spans="1:4" x14ac:dyDescent="0.25">
      <c r="A21" s="94" t="s">
        <v>61</v>
      </c>
      <c r="B21" s="4"/>
      <c r="C21" s="125">
        <f>ROUND((C9+C10+C13+C14+C15+C16+C17)*16.67%,2)</f>
        <v>361.08</v>
      </c>
      <c r="D21" s="126">
        <f>ROUND((D9+D10+D12+D13+D14+D15+D16+D17)*16.67%,2)</f>
        <v>436.66</v>
      </c>
    </row>
    <row r="22" spans="1:4" x14ac:dyDescent="0.25">
      <c r="A22" s="94" t="s">
        <v>62</v>
      </c>
      <c r="B22" s="4"/>
      <c r="C22" s="125">
        <f>ROUND((C9+C10+C13+C14+C15+C16+C17)*9.72%,2)</f>
        <v>210.54</v>
      </c>
      <c r="D22" s="126">
        <f>ROUND((D9+D10+D12+D13+D14+D15+D16+D17)*9.72%,2)</f>
        <v>254.61</v>
      </c>
    </row>
    <row r="23" spans="1:4" x14ac:dyDescent="0.25">
      <c r="A23" s="94" t="s">
        <v>48</v>
      </c>
      <c r="B23" s="4"/>
      <c r="C23" s="125">
        <f>ROUND(400/12,2)</f>
        <v>33.33</v>
      </c>
      <c r="D23" s="126">
        <f>ROUND(400/12,2)</f>
        <v>33.33</v>
      </c>
    </row>
    <row r="24" spans="1:4" x14ac:dyDescent="0.25">
      <c r="A24" s="90" t="s">
        <v>53</v>
      </c>
      <c r="B24" s="75"/>
      <c r="C24" s="135"/>
      <c r="D24" s="136"/>
    </row>
    <row r="25" spans="1:4" x14ac:dyDescent="0.25">
      <c r="A25" s="95" t="s">
        <v>63</v>
      </c>
      <c r="B25" s="5"/>
      <c r="C25" s="125">
        <f>ROUND((C9+C10+C13+C14+C15+C16+C17+C20+C21)*9%,2)</f>
        <v>243.68</v>
      </c>
      <c r="D25" s="126">
        <f>ROUND((D9+D10+D12+D13+D14+D15+D16+D17+D20+D21)*9%,2)</f>
        <v>294.69</v>
      </c>
    </row>
    <row r="26" spans="1:4" x14ac:dyDescent="0.25">
      <c r="A26" s="95" t="s">
        <v>49</v>
      </c>
      <c r="B26" s="5"/>
      <c r="C26" s="125">
        <v>100</v>
      </c>
      <c r="D26" s="126">
        <v>100</v>
      </c>
    </row>
    <row r="27" spans="1:4" x14ac:dyDescent="0.25">
      <c r="A27" s="94" t="s">
        <v>50</v>
      </c>
      <c r="B27" s="4"/>
      <c r="C27" s="125">
        <f>ROUND((C9+C10+C13+C14+C15+C16+C17+C20+C21)*2.5%,2)</f>
        <v>67.69</v>
      </c>
      <c r="D27" s="126">
        <f>ROUND((D9+D10+D12+D13+D14+D15+D16+D17+D20+D21)*2.5%,2)</f>
        <v>81.86</v>
      </c>
    </row>
    <row r="28" spans="1:4" x14ac:dyDescent="0.25">
      <c r="A28" s="94" t="s">
        <v>51</v>
      </c>
      <c r="B28" s="4"/>
      <c r="C28" s="125">
        <f>ROUND(240/12,2)</f>
        <v>20</v>
      </c>
      <c r="D28" s="126">
        <f>ROUND(240/12,2)</f>
        <v>20</v>
      </c>
    </row>
    <row r="29" spans="1:4" x14ac:dyDescent="0.25">
      <c r="A29" s="97" t="s">
        <v>54</v>
      </c>
      <c r="B29" s="73"/>
      <c r="C29" s="137"/>
      <c r="D29" s="138"/>
    </row>
    <row r="30" spans="1:4" x14ac:dyDescent="0.25">
      <c r="A30" s="98" t="s">
        <v>64</v>
      </c>
      <c r="B30" s="10"/>
      <c r="C30" s="139">
        <v>120</v>
      </c>
      <c r="D30" s="140">
        <f>C30+50</f>
        <v>170</v>
      </c>
    </row>
    <row r="31" spans="1:4" ht="15.75" thickBot="1" x14ac:dyDescent="0.3">
      <c r="A31" s="104" t="s">
        <v>65</v>
      </c>
      <c r="B31" s="85"/>
      <c r="C31" s="141">
        <v>20</v>
      </c>
      <c r="D31" s="142">
        <f>C31</f>
        <v>20</v>
      </c>
    </row>
    <row r="32" spans="1:4" ht="15.75" thickBot="1" x14ac:dyDescent="0.3">
      <c r="A32" s="81" t="s">
        <v>52</v>
      </c>
      <c r="B32" s="82"/>
      <c r="C32" s="143">
        <f>C9+C10+C13+C14+C15+C16+C17+C20+C21+C22+C23+C25+C26+C27+C28+C30+C31</f>
        <v>3522.7999999999997</v>
      </c>
      <c r="D32" s="144">
        <f>D9+D10+D12+D13+D14+D15+D16+D17+D20+D21+D22+D23+D25+D26+D27+D28+D30+D31</f>
        <v>4248.8099999999995</v>
      </c>
    </row>
    <row r="33" spans="1:4" x14ac:dyDescent="0.25">
      <c r="A33" s="99" t="s">
        <v>66</v>
      </c>
      <c r="B33" s="86"/>
      <c r="C33" s="145">
        <v>380</v>
      </c>
      <c r="D33" s="146">
        <f>C33</f>
        <v>380</v>
      </c>
    </row>
    <row r="34" spans="1:4" x14ac:dyDescent="0.25">
      <c r="A34" s="98" t="s">
        <v>4</v>
      </c>
      <c r="B34" s="10"/>
      <c r="C34" s="139">
        <v>150</v>
      </c>
      <c r="D34" s="140">
        <f>C34</f>
        <v>150</v>
      </c>
    </row>
    <row r="35" spans="1:4" x14ac:dyDescent="0.25">
      <c r="A35" s="100" t="s">
        <v>37</v>
      </c>
      <c r="B35" s="18"/>
      <c r="C35" s="147">
        <f>SUM(C32:C34)</f>
        <v>4052.7999999999997</v>
      </c>
      <c r="D35" s="148">
        <f>SUM(D32:D34)</f>
        <v>4778.8099999999995</v>
      </c>
    </row>
    <row r="36" spans="1:4" ht="15.75" thickBot="1" x14ac:dyDescent="0.3">
      <c r="A36" s="96" t="s">
        <v>38</v>
      </c>
      <c r="B36" s="6"/>
      <c r="C36" s="149">
        <f>ROUND(C35*18%,2)</f>
        <v>729.5</v>
      </c>
      <c r="D36" s="150">
        <f>ROUND(D35*18%,2)</f>
        <v>860.19</v>
      </c>
    </row>
    <row r="37" spans="1:4" ht="15.75" thickBot="1" x14ac:dyDescent="0.3">
      <c r="A37" s="8" t="s">
        <v>5</v>
      </c>
      <c r="B37" s="87"/>
      <c r="C37" s="88">
        <f>C35+C36</f>
        <v>4782.2999999999993</v>
      </c>
      <c r="D37" s="89">
        <f>D35+D36</f>
        <v>5639</v>
      </c>
    </row>
    <row r="38" spans="1:4" ht="15.75" thickBot="1" x14ac:dyDescent="0.3">
      <c r="A38" s="8" t="s">
        <v>6</v>
      </c>
      <c r="B38" s="87"/>
      <c r="C38" s="151">
        <f>C37+D37</f>
        <v>10421.299999999999</v>
      </c>
      <c r="D38" s="152"/>
    </row>
    <row r="39" spans="1:4" x14ac:dyDescent="0.25">
      <c r="A39" s="11"/>
      <c r="B39" s="11"/>
      <c r="C39" s="12"/>
    </row>
    <row r="40" spans="1:4" x14ac:dyDescent="0.25">
      <c r="A40" s="105" t="s">
        <v>7</v>
      </c>
      <c r="B40" s="13"/>
      <c r="C40" s="14"/>
    </row>
    <row r="41" spans="1:4" s="17" customFormat="1" ht="12" x14ac:dyDescent="0.2">
      <c r="A41" s="15" t="s">
        <v>8</v>
      </c>
      <c r="B41" s="15"/>
      <c r="C41" s="16"/>
    </row>
    <row r="42" spans="1:4" x14ac:dyDescent="0.25">
      <c r="A42" s="15" t="s">
        <v>9</v>
      </c>
      <c r="B42" s="15"/>
    </row>
    <row r="43" spans="1:4" ht="41.45" customHeight="1" x14ac:dyDescent="0.25">
      <c r="A43" s="110" t="s">
        <v>56</v>
      </c>
      <c r="B43" s="110"/>
      <c r="C43" s="110"/>
      <c r="D43" s="110"/>
    </row>
    <row r="44" spans="1:4" x14ac:dyDescent="0.25">
      <c r="A44" s="19"/>
      <c r="B44" s="19"/>
    </row>
  </sheetData>
  <mergeCells count="7">
    <mergeCell ref="A43:D43"/>
    <mergeCell ref="A2:D2"/>
    <mergeCell ref="A3:D3"/>
    <mergeCell ref="A1:D1"/>
    <mergeCell ref="A4:D4"/>
    <mergeCell ref="B5:B6"/>
    <mergeCell ref="C38:D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Desgloce de Propuesta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CASTANEDA</cp:lastModifiedBy>
  <dcterms:created xsi:type="dcterms:W3CDTF">2022-09-28T15:09:10Z</dcterms:created>
  <dcterms:modified xsi:type="dcterms:W3CDTF">2023-04-25T04:16:49Z</dcterms:modified>
</cp:coreProperties>
</file>