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studios\00 Obras en Curso\10_2022\PER2205_SC_EXP_CANT_CASMA\11 Submittal\11.7 2024.02.19\"/>
    </mc:Choice>
  </mc:AlternateContent>
  <xr:revisionPtr revIDLastSave="0" documentId="13_ncr:1_{1299063E-2BBF-4AB3-9A67-F300D798B1BF}" xr6:coauthVersionLast="36" xr6:coauthVersionMax="36" xr10:uidLastSave="{00000000-0000-0000-0000-000000000000}"/>
  <bookViews>
    <workbookView xWindow="-105" yWindow="-105" windowWidth="23250" windowHeight="12330" xr2:uid="{6C355086-B160-451F-9AE6-A00B35E6BCF4}"/>
  </bookViews>
  <sheets>
    <sheet name="1. Ppto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xlnm._FilterDatabase" localSheetId="0" hidden="1">'1. Ppto'!$B$7:$P$58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CD" hidden="1">[2]Cash2!$K$16:$K$36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6" i="1" l="1"/>
  <c r="O53" i="1"/>
  <c r="N53" i="1"/>
  <c r="O52" i="1"/>
  <c r="N52" i="1"/>
  <c r="O51" i="1"/>
  <c r="N51" i="1"/>
  <c r="N50" i="1"/>
  <c r="O49" i="1"/>
  <c r="N49" i="1"/>
  <c r="O48" i="1"/>
  <c r="N48" i="1"/>
  <c r="O46" i="1"/>
  <c r="N46" i="1"/>
  <c r="O44" i="1"/>
  <c r="N44" i="1"/>
  <c r="O43" i="1"/>
  <c r="N43" i="1"/>
  <c r="O42" i="1"/>
  <c r="N42" i="1"/>
  <c r="O41" i="1"/>
  <c r="N41" i="1"/>
  <c r="O40" i="1"/>
  <c r="N40" i="1"/>
  <c r="O39" i="1"/>
  <c r="N39" i="1"/>
  <c r="O38" i="1"/>
  <c r="N38" i="1"/>
  <c r="O37" i="1"/>
  <c r="N37" i="1"/>
  <c r="O35" i="1"/>
  <c r="N35" i="1"/>
  <c r="O33" i="1"/>
  <c r="N33" i="1"/>
  <c r="O32" i="1"/>
  <c r="N32" i="1"/>
  <c r="O31" i="1"/>
  <c r="N31" i="1"/>
  <c r="O29" i="1"/>
  <c r="N29" i="1"/>
  <c r="O28" i="1"/>
  <c r="N28" i="1"/>
  <c r="O27" i="1"/>
  <c r="N27" i="1"/>
  <c r="O25" i="1"/>
  <c r="N25" i="1"/>
  <c r="O23" i="1"/>
  <c r="N23" i="1"/>
  <c r="O22" i="1"/>
  <c r="N22" i="1"/>
  <c r="O19" i="1"/>
  <c r="N19" i="1"/>
  <c r="O16" i="1"/>
  <c r="N16" i="1"/>
  <c r="O15" i="1"/>
  <c r="N15" i="1"/>
  <c r="O13" i="1"/>
  <c r="N13" i="1"/>
  <c r="O12" i="1"/>
  <c r="N12" i="1"/>
  <c r="O11" i="1"/>
  <c r="N11" i="1"/>
  <c r="N10" i="1"/>
  <c r="O10" i="1"/>
  <c r="L38" i="1"/>
  <c r="P38" i="1" s="1"/>
  <c r="L39" i="1"/>
  <c r="P39" i="1" s="1"/>
  <c r="L40" i="1"/>
  <c r="P40" i="1" s="1"/>
  <c r="L41" i="1"/>
  <c r="P41" i="1" s="1"/>
  <c r="L42" i="1"/>
  <c r="P42" i="1" s="1"/>
  <c r="L43" i="1"/>
  <c r="P43" i="1" s="1"/>
  <c r="L44" i="1"/>
  <c r="P44" i="1" s="1"/>
  <c r="L29" i="1"/>
  <c r="P29" i="1" s="1"/>
  <c r="L53" i="1"/>
  <c r="L52" i="1"/>
  <c r="L51" i="1"/>
  <c r="L50" i="1"/>
  <c r="L49" i="1"/>
  <c r="L48" i="1"/>
  <c r="L46" i="1"/>
  <c r="L45" i="1" s="1"/>
  <c r="L37" i="1"/>
  <c r="L35" i="1"/>
  <c r="L34" i="1" s="1"/>
  <c r="L33" i="1"/>
  <c r="L32" i="1"/>
  <c r="L31" i="1"/>
  <c r="L28" i="1"/>
  <c r="L27" i="1"/>
  <c r="L25" i="1"/>
  <c r="L24" i="1" s="1"/>
  <c r="L23" i="1"/>
  <c r="L22" i="1"/>
  <c r="L19" i="1"/>
  <c r="L17" i="1" s="1"/>
  <c r="L16" i="1"/>
  <c r="L15" i="1"/>
  <c r="L13" i="1"/>
  <c r="L12" i="1"/>
  <c r="L11" i="1"/>
  <c r="L10" i="1"/>
  <c r="L26" i="1" l="1"/>
  <c r="L36" i="1"/>
  <c r="L21" i="1"/>
  <c r="L20" i="1" s="1"/>
  <c r="L47" i="1"/>
  <c r="L9" i="1"/>
  <c r="L8" i="1" s="1"/>
  <c r="L14" i="1"/>
  <c r="L30" i="1"/>
  <c r="L54" i="1" l="1"/>
  <c r="L57" i="1" s="1"/>
  <c r="H53" i="1" l="1"/>
  <c r="P53" i="1" s="1"/>
  <c r="H52" i="1"/>
  <c r="P52" i="1" s="1"/>
  <c r="H51" i="1"/>
  <c r="P51" i="1" s="1"/>
  <c r="G50" i="1"/>
  <c r="O50" i="1" s="1"/>
  <c r="H49" i="1"/>
  <c r="P49" i="1" s="1"/>
  <c r="H48" i="1"/>
  <c r="P48" i="1" s="1"/>
  <c r="H46" i="1"/>
  <c r="H37" i="1"/>
  <c r="H35" i="1"/>
  <c r="H33" i="1"/>
  <c r="P33" i="1" s="1"/>
  <c r="H32" i="1"/>
  <c r="P32" i="1" s="1"/>
  <c r="H31" i="1"/>
  <c r="H28" i="1"/>
  <c r="P28" i="1" s="1"/>
  <c r="H27" i="1"/>
  <c r="H25" i="1"/>
  <c r="H23" i="1"/>
  <c r="P23" i="1" s="1"/>
  <c r="H22" i="1"/>
  <c r="H19" i="1"/>
  <c r="H16" i="1"/>
  <c r="P16" i="1" s="1"/>
  <c r="H15" i="1"/>
  <c r="H13" i="1"/>
  <c r="P13" i="1" s="1"/>
  <c r="H12" i="1"/>
  <c r="P12" i="1" s="1"/>
  <c r="H11" i="1"/>
  <c r="P11" i="1" s="1"/>
  <c r="H10" i="1"/>
  <c r="H9" i="1" l="1"/>
  <c r="H8" i="1" s="1"/>
  <c r="P10" i="1"/>
  <c r="P9" i="1" s="1"/>
  <c r="P8" i="1" s="1"/>
  <c r="H36" i="1"/>
  <c r="P37" i="1"/>
  <c r="P36" i="1" s="1"/>
  <c r="H17" i="1"/>
  <c r="P19" i="1"/>
  <c r="P17" i="1" s="1"/>
  <c r="H24" i="1"/>
  <c r="P25" i="1"/>
  <c r="P24" i="1" s="1"/>
  <c r="H45" i="1"/>
  <c r="P46" i="1"/>
  <c r="P45" i="1" s="1"/>
  <c r="P22" i="1"/>
  <c r="P21" i="1" s="1"/>
  <c r="H21" i="1"/>
  <c r="H26" i="1"/>
  <c r="P27" i="1"/>
  <c r="P26" i="1" s="1"/>
  <c r="H34" i="1"/>
  <c r="P35" i="1"/>
  <c r="P34" i="1" s="1"/>
  <c r="H14" i="1"/>
  <c r="P15" i="1"/>
  <c r="P14" i="1" s="1"/>
  <c r="H30" i="1"/>
  <c r="P31" i="1"/>
  <c r="P30" i="1" s="1"/>
  <c r="H50" i="1"/>
  <c r="P50" i="1" s="1"/>
  <c r="P47" i="1" s="1"/>
  <c r="P55" i="1" l="1"/>
  <c r="H20" i="1"/>
  <c r="P20" i="1"/>
  <c r="P54" i="1" s="1"/>
  <c r="H47" i="1"/>
  <c r="H54" i="1" s="1"/>
  <c r="H56" i="1" l="1"/>
  <c r="G55" i="1"/>
  <c r="O55" i="1" s="1"/>
  <c r="H57" i="1" l="1"/>
  <c r="P57" i="1" s="1"/>
  <c r="P56" i="1"/>
</calcChain>
</file>

<file path=xl/sharedStrings.xml><?xml version="1.0" encoding="utf-8"?>
<sst xmlns="http://schemas.openxmlformats.org/spreadsheetml/2006/main" count="156" uniqueCount="102">
  <si>
    <t>ITEM</t>
  </si>
  <si>
    <t>DESCRIPCIÓN</t>
  </si>
  <si>
    <t>UND</t>
  </si>
  <si>
    <t>METRADOS</t>
  </si>
  <si>
    <t>P. UNITARIO
S/</t>
  </si>
  <si>
    <t>P. PARCIAL
S/</t>
  </si>
  <si>
    <t>OBRAS PROVISIONALES</t>
  </si>
  <si>
    <t>Tramite, gestión y obtención de permisos para explotación de la zona identificada como cantera</t>
  </si>
  <si>
    <t>1.1.1</t>
  </si>
  <si>
    <t>Tramite, gestión y obtención de permisos para uso y adquisición de explosivos</t>
  </si>
  <si>
    <t>Glb</t>
  </si>
  <si>
    <t>1.1.2</t>
  </si>
  <si>
    <t>Tramite, gestión y obtención de permisos para manipulación de explosivos</t>
  </si>
  <si>
    <t>1.1.3</t>
  </si>
  <si>
    <t>Tramite, gestión y obtención de permisos para almacenamiento y uso de Polvorín</t>
  </si>
  <si>
    <t>1.1.4</t>
  </si>
  <si>
    <t>Trámite, gestión y obtención de permisos para explotación de canteras</t>
  </si>
  <si>
    <t>OBRAS PRELIMINARES</t>
  </si>
  <si>
    <t>2.1.1</t>
  </si>
  <si>
    <t>Instalación de campamento, patio taller y oficinas</t>
  </si>
  <si>
    <t>2.1.2</t>
  </si>
  <si>
    <t>Movilización y desmovilización de maquinaria</t>
  </si>
  <si>
    <t>INSTALACIONES EN CANTERA</t>
  </si>
  <si>
    <t>Instalación en cantera</t>
  </si>
  <si>
    <t>3.1.1</t>
  </si>
  <si>
    <t>Construcción e implementación de polvorín</t>
  </si>
  <si>
    <t>TRABAJOS DE CANTERA</t>
  </si>
  <si>
    <t>Perforación, explotación y voladura</t>
  </si>
  <si>
    <t>4.1.1</t>
  </si>
  <si>
    <t>Habilitación de caminos de accesos a Cantera</t>
  </si>
  <si>
    <t>Km</t>
  </si>
  <si>
    <t>4.1.2</t>
  </si>
  <si>
    <t>Extracción de roca en cantera (con explosivos)</t>
  </si>
  <si>
    <t>m3</t>
  </si>
  <si>
    <t>Ensayos de materiales</t>
  </si>
  <si>
    <t>4.2.1</t>
  </si>
  <si>
    <t>Ensayos de roca (determinado por el proveedor)</t>
  </si>
  <si>
    <t>SELECCIÓN DE ROCA</t>
  </si>
  <si>
    <t>Selección y acopio de roca (acuerdo al diseño y por tipo)</t>
  </si>
  <si>
    <t>m3-km</t>
  </si>
  <si>
    <t>Transporte de material interno para acopio &gt;1km</t>
  </si>
  <si>
    <t>ELIMINACIÓN DE ROCA (Desperdicio)</t>
  </si>
  <si>
    <t>Eliminación de material excedente ≤ 1km (incluye carguío)</t>
  </si>
  <si>
    <t>Eliminación de material excedente &gt; 1km</t>
  </si>
  <si>
    <t>Conformación de DME</t>
  </si>
  <si>
    <t>TRABAJOS DE CIERRE</t>
  </si>
  <si>
    <t>Limpieza y nivelación del terreno</t>
  </si>
  <si>
    <t>m2</t>
  </si>
  <si>
    <t>SEGURIDAD, SALUD Y MEDIO AMBIENTE</t>
  </si>
  <si>
    <t>Mitigación de impacto ambiental</t>
  </si>
  <si>
    <t>mes</t>
  </si>
  <si>
    <t>CONTROL DE TOPOGRAFÍA</t>
  </si>
  <si>
    <t>Control topográfico de los trabajos</t>
  </si>
  <si>
    <t>OTROS</t>
  </si>
  <si>
    <t>Transporte Interno - Personal Directo (Camioneta+chofer+combustible a doble turno)</t>
  </si>
  <si>
    <t>camionetaxmes</t>
  </si>
  <si>
    <t>EPPS -  Personal Directo (renovacion cada 6 meses)</t>
  </si>
  <si>
    <t>Examenes Médicos -  Personal Directo (Ingreso y salida)</t>
  </si>
  <si>
    <t>Certificado de Operadores -  Personal Directo</t>
  </si>
  <si>
    <t>Charla de Inducción  -  Personal Directo</t>
  </si>
  <si>
    <t>AGUA -  Personal Directo (1lt/persona/dia=30lt/mes)</t>
  </si>
  <si>
    <t>persona/mes</t>
  </si>
  <si>
    <t>SUBTOTAL</t>
  </si>
  <si>
    <t>GASTOS GENERALES</t>
  </si>
  <si>
    <t>UTILIDAD</t>
  </si>
  <si>
    <t>TOTAL</t>
  </si>
  <si>
    <t>glb</t>
  </si>
  <si>
    <t>und</t>
  </si>
  <si>
    <t>COMENTARIOS</t>
  </si>
  <si>
    <t xml:space="preserve">                              PROYECTO: "PAQUETE 4: SOLUCIONES INTEGRALES DE LOS RÍOS CASMA Y HUARMEY"</t>
  </si>
  <si>
    <t xml:space="preserve">                                         OPERACIÓN Y EXPLOTACIÓN DE LA CANTERA DE ROCA CUENCA CASMA</t>
  </si>
  <si>
    <t>Propuesta presentada el 20.07.22</t>
  </si>
  <si>
    <t>Propuesta presentada el 02.02.24</t>
  </si>
  <si>
    <t>Revisión</t>
  </si>
  <si>
    <t>Medidas de manejo ambiental</t>
  </si>
  <si>
    <t>Medidas de manejo de residuos sólidos</t>
  </si>
  <si>
    <t xml:space="preserve">      Monitoreo de calidad aire</t>
  </si>
  <si>
    <t xml:space="preserve">      Monitoreo de calidad ruido</t>
  </si>
  <si>
    <t xml:space="preserve">      Monitoreo de calidad agua</t>
  </si>
  <si>
    <t xml:space="preserve">      Monitoreo de calidad suelo</t>
  </si>
  <si>
    <t>Medidas de contingencias y cierre de obra</t>
  </si>
  <si>
    <t>902.A</t>
  </si>
  <si>
    <t>902.B</t>
  </si>
  <si>
    <t>902.C.1</t>
  </si>
  <si>
    <t>902.C.2</t>
  </si>
  <si>
    <t>902.C.3</t>
  </si>
  <si>
    <t>902.C.4</t>
  </si>
  <si>
    <t>902.D</t>
  </si>
  <si>
    <r>
      <rPr>
        <sz val="9"/>
        <rFont val="Arial Narrow"/>
        <family val="2"/>
      </rPr>
      <t>Transporte de material interno para acopio ≤1km (incluye carguío)</t>
    </r>
  </si>
  <si>
    <t>Ok- Mayor metrado, el P.U se mantiene</t>
  </si>
  <si>
    <t>Ok- Menor metrado, el P.U se mantiene</t>
  </si>
  <si>
    <t>Ok - Se mantienen los metrados y P.U del Ppto. adjudicado</t>
  </si>
  <si>
    <t>Ok - Se mantienen los P.U del Ppto. adjudicado</t>
  </si>
  <si>
    <t>Ok - En el desglose del A.P.U se esta considerando menor metrado.</t>
  </si>
  <si>
    <t>El histograma presentado no coincidide con el desglose de los Costos de Movilización y Desmovilización:
GRUPO ELECTROGENO (2 und en el cuadro de Movilización) y (3 Und en el Histograma)</t>
  </si>
  <si>
    <t>El histograma de personal se ha reducido, sin embargo se está considerando mayor transporté (19K), alimentación y alojamiento del personal (186K)</t>
  </si>
  <si>
    <t>OHLA POSADA_CASMA</t>
  </si>
  <si>
    <t xml:space="preserve"> No se visualiza los siguientes equipos (Retroexcavadora y Camión Grúa) en el histograma de equipos y la planilla de movilización.</t>
  </si>
  <si>
    <t>Se ha corregido y actualizado el nro de grupo electrogeno en el histograma</t>
  </si>
  <si>
    <t>Se ha incluido en el histograma de equipos y en la planilla de movilización la retroexcavadora y el camion grúa.</t>
  </si>
  <si>
    <t>RPTA OHLA LOS COMENTARIOS DEL PRESUPUESTO OFERTADO EL 02.02.24</t>
  </si>
  <si>
    <t>Se ha revisado y actualizado el histograma de personal. 
Es importante señalar que se ha reducido en el personal de mano de obra no calificada, pero esta disminución no tiene impacto en el alojamiento y alimentación por ser mano de obra local, sin embargo la distribución del personal de la mano de obra calificada ha variado debido a la incorporación de la partida " eliminación de material excedente d&gt;1km" , impactando esto en el costo total de alojamiento y alimentación.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</si>
</sst>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7" formatCode="#,#00"/>
    <numFmt numFmtId="170" formatCode="#,##0.00000000000000"/>
    <numFmt numFmtId="171" formatCode="_ &quot;\&quot;* #,##0_ ;_ &quot;\&quot;* \-#,##0_ ;_ &quot;\&quot;* &quot;-&quot;_ ;_ @_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9"/>
      <color indexed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9"/>
      <color rgb="FF000000"/>
      <name val="Arial Narrow"/>
      <family val="2"/>
    </font>
    <font>
      <b/>
      <sz val="9"/>
      <color theme="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0" fontId="2" fillId="0" borderId="0">
      <alignment vertical="top"/>
    </xf>
    <xf numFmtId="0" fontId="4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39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0" fontId="9" fillId="0" borderId="0" xfId="1" applyFont="1" applyAlignment="1">
      <alignment horizontal="left" vertical="top" readingOrder="1"/>
    </xf>
    <xf numFmtId="4" fontId="10" fillId="0" borderId="0" xfId="0" applyNumberFormat="1" applyFont="1"/>
    <xf numFmtId="0" fontId="10" fillId="0" borderId="0" xfId="0" applyFont="1" applyAlignment="1">
      <alignment vertical="center"/>
    </xf>
    <xf numFmtId="1" fontId="12" fillId="4" borderId="4" xfId="2" applyNumberFormat="1" applyFont="1" applyFill="1" applyBorder="1" applyAlignment="1">
      <alignment horizontal="center" vertical="center"/>
    </xf>
    <xf numFmtId="0" fontId="11" fillId="4" borderId="4" xfId="2" applyFont="1" applyFill="1" applyBorder="1" applyAlignment="1">
      <alignment horizontal="left" vertical="center"/>
    </xf>
    <xf numFmtId="0" fontId="13" fillId="4" borderId="4" xfId="2" applyFont="1" applyFill="1" applyBorder="1" applyAlignment="1">
      <alignment horizontal="left" vertical="center"/>
    </xf>
    <xf numFmtId="164" fontId="12" fillId="4" borderId="4" xfId="2" applyNumberFormat="1" applyFont="1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4" xfId="2" applyFont="1" applyBorder="1" applyAlignment="1">
      <alignment horizontal="left" vertical="center"/>
    </xf>
    <xf numFmtId="164" fontId="12" fillId="0" borderId="4" xfId="2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left" vertical="center"/>
    </xf>
    <xf numFmtId="0" fontId="13" fillId="0" borderId="4" xfId="2" applyFont="1" applyBorder="1" applyAlignment="1">
      <alignment horizontal="left" vertical="center"/>
    </xf>
    <xf numFmtId="164" fontId="13" fillId="0" borderId="4" xfId="2" applyNumberFormat="1" applyFont="1" applyBorder="1" applyAlignment="1">
      <alignment horizontal="center" vertical="center"/>
    </xf>
    <xf numFmtId="0" fontId="10" fillId="0" borderId="4" xfId="2" applyFont="1" applyBorder="1" applyAlignment="1">
      <alignment horizontal="left" vertical="center" wrapText="1"/>
    </xf>
    <xf numFmtId="0" fontId="10" fillId="0" borderId="4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4" fontId="14" fillId="5" borderId="6" xfId="0" applyNumberFormat="1" applyFont="1" applyFill="1" applyBorder="1" applyAlignment="1">
      <alignment horizontal="center" vertical="center" wrapText="1"/>
    </xf>
    <xf numFmtId="4" fontId="14" fillId="6" borderId="6" xfId="0" applyNumberFormat="1" applyFont="1" applyFill="1" applyBorder="1" applyAlignment="1">
      <alignment horizontal="center" vertical="center" wrapText="1"/>
    </xf>
    <xf numFmtId="4" fontId="14" fillId="7" borderId="6" xfId="0" applyNumberFormat="1" applyFont="1" applyFill="1" applyBorder="1" applyAlignment="1">
      <alignment horizontal="center" vertical="center" wrapText="1"/>
    </xf>
    <xf numFmtId="4" fontId="13" fillId="4" borderId="3" xfId="2" applyNumberFormat="1" applyFont="1" applyFill="1" applyBorder="1" applyAlignment="1">
      <alignment horizontal="right" vertical="center"/>
    </xf>
    <xf numFmtId="4" fontId="11" fillId="4" borderId="3" xfId="2" applyNumberFormat="1" applyFont="1" applyFill="1" applyBorder="1" applyAlignment="1">
      <alignment horizontal="right" vertical="center"/>
    </xf>
    <xf numFmtId="4" fontId="13" fillId="4" borderId="4" xfId="2" applyNumberFormat="1" applyFont="1" applyFill="1" applyBorder="1" applyAlignment="1">
      <alignment horizontal="right" vertical="center"/>
    </xf>
    <xf numFmtId="4" fontId="13" fillId="0" borderId="4" xfId="2" applyNumberFormat="1" applyFont="1" applyBorder="1" applyAlignment="1">
      <alignment horizontal="right" vertical="center"/>
    </xf>
    <xf numFmtId="4" fontId="12" fillId="4" borderId="4" xfId="2" applyNumberFormat="1" applyFont="1" applyFill="1" applyBorder="1" applyAlignment="1">
      <alignment horizontal="right" vertical="center"/>
    </xf>
    <xf numFmtId="4" fontId="12" fillId="0" borderId="4" xfId="2" applyNumberFormat="1" applyFont="1" applyBorder="1" applyAlignment="1">
      <alignment horizontal="right" vertical="center"/>
    </xf>
    <xf numFmtId="4" fontId="10" fillId="0" borderId="4" xfId="2" applyNumberFormat="1" applyFont="1" applyBorder="1" applyAlignment="1">
      <alignment horizontal="right" vertical="center"/>
    </xf>
    <xf numFmtId="4" fontId="8" fillId="0" borderId="4" xfId="0" applyNumberFormat="1" applyFont="1" applyBorder="1" applyAlignment="1">
      <alignment horizontal="right" vertical="center" wrapText="1"/>
    </xf>
    <xf numFmtId="10" fontId="8" fillId="0" borderId="4" xfId="3" applyNumberFormat="1" applyFont="1" applyBorder="1" applyAlignment="1">
      <alignment horizontal="right" vertical="center" wrapText="1"/>
    </xf>
    <xf numFmtId="4" fontId="7" fillId="0" borderId="4" xfId="0" applyNumberFormat="1" applyFont="1" applyBorder="1" applyAlignment="1">
      <alignment horizontal="right" vertical="center" wrapText="1"/>
    </xf>
    <xf numFmtId="4" fontId="8" fillId="2" borderId="5" xfId="0" applyNumberFormat="1" applyFont="1" applyFill="1" applyBorder="1" applyAlignment="1">
      <alignment vertical="center" wrapText="1"/>
    </xf>
    <xf numFmtId="4" fontId="7" fillId="2" borderId="5" xfId="0" applyNumberFormat="1" applyFont="1" applyFill="1" applyBorder="1" applyAlignment="1">
      <alignment vertical="center" wrapText="1"/>
    </xf>
    <xf numFmtId="43" fontId="8" fillId="3" borderId="4" xfId="11" applyFont="1" applyFill="1" applyBorder="1" applyAlignment="1">
      <alignment vertical="center"/>
    </xf>
    <xf numFmtId="4" fontId="13" fillId="0" borderId="7" xfId="2" applyNumberFormat="1" applyFont="1" applyBorder="1" applyAlignment="1">
      <alignment horizontal="right" vertical="center"/>
    </xf>
    <xf numFmtId="164" fontId="13" fillId="0" borderId="7" xfId="2" applyNumberFormat="1" applyFont="1" applyBorder="1" applyAlignment="1">
      <alignment horizontal="center" vertical="center"/>
    </xf>
    <xf numFmtId="0" fontId="10" fillId="0" borderId="7" xfId="2" applyFont="1" applyBorder="1" applyAlignment="1">
      <alignment horizontal="left" vertical="center"/>
    </xf>
    <xf numFmtId="0" fontId="10" fillId="0" borderId="7" xfId="2" applyFont="1" applyBorder="1" applyAlignment="1">
      <alignment horizontal="center" vertical="center"/>
    </xf>
    <xf numFmtId="1" fontId="12" fillId="4" borderId="8" xfId="2" applyNumberFormat="1" applyFont="1" applyFill="1" applyBorder="1" applyAlignment="1">
      <alignment horizontal="center" vertical="center"/>
    </xf>
    <xf numFmtId="0" fontId="11" fillId="4" borderId="8" xfId="2" applyFont="1" applyFill="1" applyBorder="1" applyAlignment="1">
      <alignment horizontal="left" vertical="center"/>
    </xf>
    <xf numFmtId="0" fontId="13" fillId="4" borderId="8" xfId="2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 wrapText="1"/>
    </xf>
    <xf numFmtId="4" fontId="8" fillId="2" borderId="3" xfId="0" applyNumberFormat="1" applyFont="1" applyFill="1" applyBorder="1" applyAlignment="1">
      <alignment vertical="center" wrapText="1"/>
    </xf>
    <xf numFmtId="4" fontId="7" fillId="2" borderId="3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left" vertical="center" wrapText="1"/>
    </xf>
    <xf numFmtId="4" fontId="7" fillId="0" borderId="4" xfId="0" applyNumberFormat="1" applyFont="1" applyBorder="1" applyAlignment="1">
      <alignment horizontal="left" vertical="center" wrapText="1"/>
    </xf>
    <xf numFmtId="4" fontId="7" fillId="2" borderId="5" xfId="0" applyNumberFormat="1" applyFont="1" applyFill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4" fontId="11" fillId="4" borderId="3" xfId="2" applyNumberFormat="1" applyFont="1" applyFill="1" applyBorder="1" applyAlignment="1">
      <alignment horizontal="left" vertical="center" wrapText="1"/>
    </xf>
    <xf numFmtId="4" fontId="13" fillId="4" borderId="4" xfId="2" applyNumberFormat="1" applyFont="1" applyFill="1" applyBorder="1" applyAlignment="1">
      <alignment horizontal="left" vertical="center" wrapText="1"/>
    </xf>
    <xf numFmtId="4" fontId="13" fillId="0" borderId="4" xfId="2" applyNumberFormat="1" applyFont="1" applyBorder="1" applyAlignment="1">
      <alignment horizontal="left" vertical="center" wrapText="1"/>
    </xf>
    <xf numFmtId="4" fontId="12" fillId="4" borderId="4" xfId="2" applyNumberFormat="1" applyFont="1" applyFill="1" applyBorder="1" applyAlignment="1">
      <alignment horizontal="left" vertical="center" wrapText="1"/>
    </xf>
    <xf numFmtId="4" fontId="12" fillId="0" borderId="4" xfId="2" applyNumberFormat="1" applyFont="1" applyBorder="1" applyAlignment="1">
      <alignment horizontal="left" vertical="center" wrapText="1"/>
    </xf>
    <xf numFmtId="4" fontId="10" fillId="0" borderId="4" xfId="2" applyNumberFormat="1" applyFont="1" applyBorder="1" applyAlignment="1">
      <alignment horizontal="left" vertical="center" wrapText="1"/>
    </xf>
    <xf numFmtId="4" fontId="14" fillId="7" borderId="0" xfId="0" applyNumberFormat="1" applyFont="1" applyFill="1" applyAlignment="1">
      <alignment horizontal="center" vertical="center" wrapText="1"/>
    </xf>
    <xf numFmtId="0" fontId="9" fillId="0" borderId="0" xfId="1" applyFont="1" applyAlignment="1">
      <alignment horizontal="center" readingOrder="1"/>
    </xf>
    <xf numFmtId="0" fontId="9" fillId="0" borderId="0" xfId="1" applyFont="1" applyAlignment="1">
      <alignment horizontal="center" vertical="top" readingOrder="1"/>
    </xf>
    <xf numFmtId="4" fontId="14" fillId="5" borderId="2" xfId="0" applyNumberFormat="1" applyFont="1" applyFill="1" applyBorder="1" applyAlignment="1">
      <alignment horizontal="center"/>
    </xf>
    <xf numFmtId="4" fontId="14" fillId="6" borderId="2" xfId="0" applyNumberFormat="1" applyFont="1" applyFill="1" applyBorder="1" applyAlignment="1">
      <alignment horizontal="center"/>
    </xf>
    <xf numFmtId="4" fontId="14" fillId="7" borderId="2" xfId="0" applyNumberFormat="1" applyFont="1" applyFill="1" applyBorder="1" applyAlignment="1">
      <alignment horizontal="center"/>
    </xf>
  </cellXfs>
  <cellStyles count="14">
    <cellStyle name="Millares" xfId="11" builtinId="3"/>
    <cellStyle name="Millares [0] 2 2" xfId="10" xr:uid="{124EB371-05CA-42F3-B9F8-680A9E21F015}"/>
    <cellStyle name="Millares 2 2 2" xfId="5" xr:uid="{E2B36B7D-4812-46AA-B497-BCD28CEA61FE}"/>
    <cellStyle name="Normal" xfId="0" builtinId="0"/>
    <cellStyle name="Normal 10 10" xfId="9" xr:uid="{A399583B-A592-4FAB-B652-25A9F2E22170}"/>
    <cellStyle name="Normal 151" xfId="7" xr:uid="{4F214AC2-37CC-41D9-A34B-627C584123D7}"/>
    <cellStyle name="Normal 158" xfId="1" xr:uid="{655B2181-1BA0-4ABC-8C8A-8699057076C3}"/>
    <cellStyle name="Normal 158 2" xfId="8" xr:uid="{AE1ECAFF-330F-4D02-AA45-E50A539BFB87}"/>
    <cellStyle name="Normal 2" xfId="13" xr:uid="{01AF9FE7-AD33-44FE-AFFD-A8D07603CBD6}"/>
    <cellStyle name="Normal 2 2 4" xfId="2" xr:uid="{CA93DAD0-7CD9-42B2-9844-78AC2E3D7748}"/>
    <cellStyle name="Normal 2 3" xfId="4" xr:uid="{C0D7F90C-2A2C-47FD-9E93-9FE452A90C72}"/>
    <cellStyle name="Porcentaje 10" xfId="3" xr:uid="{C02FC2E4-42B7-4AE0-A28A-05BD4513AB48}"/>
    <cellStyle name="Porcentaje 2" xfId="12" xr:uid="{5276F51A-9331-4D47-A842-C1E64732A423}"/>
    <cellStyle name="Porcentual 2" xfId="6" xr:uid="{E6E5DBCA-00EA-4399-B05C-EBF34F863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030E6-818C-43FE-AC05-F950F2545CB7}">
  <sheetPr>
    <tabColor rgb="FF00B050"/>
    <pageSetUpPr fitToPage="1"/>
  </sheetPr>
  <dimension ref="B1:S59"/>
  <sheetViews>
    <sheetView showGridLines="0" tabSelected="1" zoomScale="120" zoomScaleNormal="120" workbookViewId="0"/>
  </sheetViews>
  <sheetFormatPr baseColWidth="10" defaultColWidth="11.42578125" defaultRowHeight="13.5" x14ac:dyDescent="0.25"/>
  <cols>
    <col min="1" max="1" width="5.140625" style="1" customWidth="1"/>
    <col min="2" max="2" width="9.28515625" style="2" customWidth="1"/>
    <col min="3" max="3" width="63.5703125" style="1" customWidth="1"/>
    <col min="4" max="4" width="11.28515625" style="2" customWidth="1"/>
    <col min="5" max="5" width="0.7109375" style="2" customWidth="1"/>
    <col min="6" max="6" width="12.140625" style="1" customWidth="1"/>
    <col min="7" max="7" width="16.42578125" style="4" customWidth="1"/>
    <col min="8" max="8" width="16.7109375" style="4" customWidth="1"/>
    <col min="9" max="9" width="0.7109375" style="1" customWidth="1"/>
    <col min="10" max="11" width="11.5703125" style="1" bestFit="1" customWidth="1"/>
    <col min="12" max="12" width="11.85546875" style="1" bestFit="1" customWidth="1"/>
    <col min="13" max="13" width="0.7109375" style="1" customWidth="1"/>
    <col min="14" max="15" width="11.5703125" style="1" bestFit="1" customWidth="1"/>
    <col min="16" max="16" width="11.85546875" style="1" bestFit="1" customWidth="1"/>
    <col min="17" max="17" width="0.7109375" style="1" customWidth="1"/>
    <col min="18" max="18" width="52.140625" style="56" customWidth="1"/>
    <col min="19" max="19" width="48.7109375" style="56" customWidth="1"/>
    <col min="20" max="16384" width="11.42578125" style="1"/>
  </cols>
  <sheetData>
    <row r="1" spans="2:19" ht="19.149999999999999" customHeight="1" x14ac:dyDescent="0.25">
      <c r="B1" s="64" t="s">
        <v>69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1"/>
    </row>
    <row r="2" spans="2:19" ht="5.45" customHeight="1" x14ac:dyDescent="0.25">
      <c r="B2" s="1"/>
      <c r="D2" s="1"/>
      <c r="E2" s="1"/>
      <c r="G2" s="1"/>
      <c r="H2" s="1"/>
    </row>
    <row r="3" spans="2:19" ht="19.899999999999999" customHeight="1" x14ac:dyDescent="0.25">
      <c r="B3" s="65" t="s">
        <v>70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1"/>
    </row>
    <row r="4" spans="2:19" ht="5.45" customHeight="1" x14ac:dyDescent="0.25">
      <c r="C4" s="3"/>
    </row>
    <row r="5" spans="2:19" ht="13.9" customHeight="1" x14ac:dyDescent="0.25">
      <c r="F5" s="66" t="s">
        <v>71</v>
      </c>
      <c r="G5" s="66"/>
      <c r="H5" s="66"/>
      <c r="J5" s="67" t="s">
        <v>72</v>
      </c>
      <c r="K5" s="67"/>
      <c r="L5" s="67"/>
      <c r="N5" s="68" t="s">
        <v>73</v>
      </c>
      <c r="O5" s="68"/>
      <c r="P5" s="68"/>
      <c r="R5" s="63" t="s">
        <v>68</v>
      </c>
      <c r="S5" s="63" t="s">
        <v>100</v>
      </c>
    </row>
    <row r="6" spans="2:19" x14ac:dyDescent="0.25">
      <c r="F6" s="66" t="s">
        <v>96</v>
      </c>
      <c r="G6" s="66"/>
      <c r="H6" s="66"/>
      <c r="J6" s="67" t="s">
        <v>96</v>
      </c>
      <c r="K6" s="67"/>
      <c r="L6" s="67"/>
      <c r="N6" s="68" t="s">
        <v>96</v>
      </c>
      <c r="O6" s="68"/>
      <c r="P6" s="68"/>
      <c r="R6" s="63"/>
      <c r="S6" s="63"/>
    </row>
    <row r="7" spans="2:19" ht="27" x14ac:dyDescent="0.25">
      <c r="B7" s="51" t="s">
        <v>0</v>
      </c>
      <c r="C7" s="51" t="s">
        <v>1</v>
      </c>
      <c r="D7" s="51" t="s">
        <v>2</v>
      </c>
      <c r="F7" s="23" t="s">
        <v>3</v>
      </c>
      <c r="G7" s="23" t="s">
        <v>4</v>
      </c>
      <c r="H7" s="23" t="s">
        <v>5</v>
      </c>
      <c r="J7" s="24" t="s">
        <v>3</v>
      </c>
      <c r="K7" s="24" t="s">
        <v>4</v>
      </c>
      <c r="L7" s="24" t="s">
        <v>5</v>
      </c>
      <c r="N7" s="25" t="s">
        <v>3</v>
      </c>
      <c r="O7" s="25" t="s">
        <v>4</v>
      </c>
      <c r="P7" s="25" t="s">
        <v>5</v>
      </c>
      <c r="R7" s="63"/>
      <c r="S7" s="63"/>
    </row>
    <row r="8" spans="2:19" s="5" customFormat="1" x14ac:dyDescent="0.25">
      <c r="B8" s="43">
        <v>1</v>
      </c>
      <c r="C8" s="44" t="s">
        <v>6</v>
      </c>
      <c r="D8" s="45"/>
      <c r="E8" s="2"/>
      <c r="F8" s="26"/>
      <c r="G8" s="26"/>
      <c r="H8" s="27">
        <f>+H9</f>
        <v>45205.2</v>
      </c>
      <c r="J8" s="26"/>
      <c r="K8" s="26"/>
      <c r="L8" s="27">
        <f>+L9</f>
        <v>45205.2</v>
      </c>
      <c r="N8" s="26"/>
      <c r="O8" s="26"/>
      <c r="P8" s="27">
        <f>+P9</f>
        <v>0</v>
      </c>
      <c r="R8" s="57"/>
      <c r="S8" s="57"/>
    </row>
    <row r="9" spans="2:19" s="5" customFormat="1" x14ac:dyDescent="0.25">
      <c r="B9" s="9">
        <v>1.1000000000000001</v>
      </c>
      <c r="C9" s="7" t="s">
        <v>7</v>
      </c>
      <c r="D9" s="8"/>
      <c r="E9" s="2"/>
      <c r="F9" s="28"/>
      <c r="G9" s="28"/>
      <c r="H9" s="28">
        <f>SUM(H10:H13)</f>
        <v>45205.2</v>
      </c>
      <c r="J9" s="28"/>
      <c r="K9" s="28"/>
      <c r="L9" s="28">
        <f>SUM(L10:L13)</f>
        <v>45205.2</v>
      </c>
      <c r="N9" s="28"/>
      <c r="O9" s="28"/>
      <c r="P9" s="28">
        <f>SUM(P10:P13)</f>
        <v>0</v>
      </c>
      <c r="R9" s="58"/>
      <c r="S9" s="58"/>
    </row>
    <row r="10" spans="2:19" s="5" customFormat="1" x14ac:dyDescent="0.25">
      <c r="B10" s="10" t="s">
        <v>8</v>
      </c>
      <c r="C10" s="11" t="s">
        <v>9</v>
      </c>
      <c r="D10" s="10" t="s">
        <v>10</v>
      </c>
      <c r="E10" s="2"/>
      <c r="F10" s="29">
        <v>1</v>
      </c>
      <c r="G10" s="29">
        <v>10440</v>
      </c>
      <c r="H10" s="29">
        <f>+F10*G10</f>
        <v>10440</v>
      </c>
      <c r="J10" s="29">
        <v>1</v>
      </c>
      <c r="K10" s="29">
        <v>10440</v>
      </c>
      <c r="L10" s="29">
        <f>+J10*K10</f>
        <v>10440</v>
      </c>
      <c r="N10" s="29">
        <f>+J10-F10</f>
        <v>0</v>
      </c>
      <c r="O10" s="29">
        <f>+K10-G10</f>
        <v>0</v>
      </c>
      <c r="P10" s="29">
        <f>+L10-H10</f>
        <v>0</v>
      </c>
      <c r="R10" s="59" t="s">
        <v>91</v>
      </c>
      <c r="S10" s="59"/>
    </row>
    <row r="11" spans="2:19" s="5" customFormat="1" x14ac:dyDescent="0.25">
      <c r="B11" s="10" t="s">
        <v>11</v>
      </c>
      <c r="C11" s="11" t="s">
        <v>12</v>
      </c>
      <c r="D11" s="10" t="s">
        <v>10</v>
      </c>
      <c r="E11" s="2"/>
      <c r="F11" s="29">
        <v>1</v>
      </c>
      <c r="G11" s="29">
        <v>10440</v>
      </c>
      <c r="H11" s="29">
        <f t="shared" ref="H11:H12" si="0">+F11*G11</f>
        <v>10440</v>
      </c>
      <c r="J11" s="29">
        <v>1</v>
      </c>
      <c r="K11" s="29">
        <v>10440</v>
      </c>
      <c r="L11" s="29">
        <f t="shared" ref="L11:L12" si="1">+J11*K11</f>
        <v>10440</v>
      </c>
      <c r="N11" s="29">
        <f t="shared" ref="N11:N13" si="2">+J11-F11</f>
        <v>0</v>
      </c>
      <c r="O11" s="29">
        <f t="shared" ref="O11:O13" si="3">+K11-G11</f>
        <v>0</v>
      </c>
      <c r="P11" s="29">
        <f t="shared" ref="P11:P13" si="4">+L11-H11</f>
        <v>0</v>
      </c>
      <c r="R11" s="59" t="s">
        <v>91</v>
      </c>
      <c r="S11" s="59"/>
    </row>
    <row r="12" spans="2:19" s="5" customFormat="1" x14ac:dyDescent="0.25">
      <c r="B12" s="10" t="s">
        <v>13</v>
      </c>
      <c r="C12" s="11" t="s">
        <v>14</v>
      </c>
      <c r="D12" s="10" t="s">
        <v>10</v>
      </c>
      <c r="E12" s="2"/>
      <c r="F12" s="29">
        <v>1</v>
      </c>
      <c r="G12" s="29">
        <v>13885.2</v>
      </c>
      <c r="H12" s="29">
        <f t="shared" si="0"/>
        <v>13885.2</v>
      </c>
      <c r="J12" s="29">
        <v>1</v>
      </c>
      <c r="K12" s="29">
        <v>13885.2</v>
      </c>
      <c r="L12" s="29">
        <f t="shared" si="1"/>
        <v>13885.2</v>
      </c>
      <c r="N12" s="29">
        <f t="shared" si="2"/>
        <v>0</v>
      </c>
      <c r="O12" s="29">
        <f t="shared" si="3"/>
        <v>0</v>
      </c>
      <c r="P12" s="29">
        <f t="shared" si="4"/>
        <v>0</v>
      </c>
      <c r="R12" s="59" t="s">
        <v>91</v>
      </c>
      <c r="S12" s="59"/>
    </row>
    <row r="13" spans="2:19" s="5" customFormat="1" x14ac:dyDescent="0.25">
      <c r="B13" s="10" t="s">
        <v>15</v>
      </c>
      <c r="C13" s="11" t="s">
        <v>16</v>
      </c>
      <c r="D13" s="10" t="s">
        <v>10</v>
      </c>
      <c r="E13" s="2"/>
      <c r="F13" s="29">
        <v>1</v>
      </c>
      <c r="G13" s="29">
        <v>10440</v>
      </c>
      <c r="H13" s="29">
        <f>+F13*G13</f>
        <v>10440</v>
      </c>
      <c r="J13" s="29">
        <v>1</v>
      </c>
      <c r="K13" s="29">
        <v>10440</v>
      </c>
      <c r="L13" s="29">
        <f>+J13*K13</f>
        <v>10440</v>
      </c>
      <c r="N13" s="29">
        <f t="shared" si="2"/>
        <v>0</v>
      </c>
      <c r="O13" s="29">
        <f t="shared" si="3"/>
        <v>0</v>
      </c>
      <c r="P13" s="29">
        <f t="shared" si="4"/>
        <v>0</v>
      </c>
      <c r="R13" s="59" t="s">
        <v>91</v>
      </c>
      <c r="S13" s="59"/>
    </row>
    <row r="14" spans="2:19" s="5" customFormat="1" x14ac:dyDescent="0.25">
      <c r="B14" s="6">
        <v>2</v>
      </c>
      <c r="C14" s="7" t="s">
        <v>17</v>
      </c>
      <c r="D14" s="8"/>
      <c r="E14" s="2"/>
      <c r="F14" s="28"/>
      <c r="G14" s="28"/>
      <c r="H14" s="30">
        <f>SUM(H15:H16)</f>
        <v>1844286.6</v>
      </c>
      <c r="J14" s="28"/>
      <c r="K14" s="28"/>
      <c r="L14" s="30">
        <f>SUM(L15:L16)</f>
        <v>1738086.6</v>
      </c>
      <c r="N14" s="28"/>
      <c r="O14" s="28"/>
      <c r="P14" s="30">
        <f>SUM(P15:P16)</f>
        <v>-106200</v>
      </c>
      <c r="R14" s="60"/>
      <c r="S14" s="60"/>
    </row>
    <row r="15" spans="2:19" s="5" customFormat="1" x14ac:dyDescent="0.25">
      <c r="B15" s="10" t="s">
        <v>18</v>
      </c>
      <c r="C15" s="11" t="s">
        <v>19</v>
      </c>
      <c r="D15" s="10" t="s">
        <v>10</v>
      </c>
      <c r="E15" s="2"/>
      <c r="F15" s="29">
        <v>1</v>
      </c>
      <c r="G15" s="29">
        <v>739086.6</v>
      </c>
      <c r="H15" s="29">
        <f>+F15*G15</f>
        <v>739086.6</v>
      </c>
      <c r="J15" s="29">
        <v>1</v>
      </c>
      <c r="K15" s="29">
        <v>739086.6</v>
      </c>
      <c r="L15" s="29">
        <f>+J15*K15</f>
        <v>739086.6</v>
      </c>
      <c r="N15" s="29">
        <f t="shared" ref="N15:N16" si="5">+J15-F15</f>
        <v>0</v>
      </c>
      <c r="O15" s="29">
        <f t="shared" ref="O15:O16" si="6">+K15-G15</f>
        <v>0</v>
      </c>
      <c r="P15" s="29">
        <f t="shared" ref="P15:P16" si="7">+L15-H15</f>
        <v>0</v>
      </c>
      <c r="R15" s="59" t="s">
        <v>91</v>
      </c>
      <c r="S15" s="59"/>
    </row>
    <row r="16" spans="2:19" s="5" customFormat="1" ht="54" x14ac:dyDescent="0.25">
      <c r="B16" s="10" t="s">
        <v>20</v>
      </c>
      <c r="C16" s="11" t="s">
        <v>21</v>
      </c>
      <c r="D16" s="10" t="s">
        <v>10</v>
      </c>
      <c r="E16" s="2"/>
      <c r="F16" s="29">
        <v>1</v>
      </c>
      <c r="G16" s="29">
        <v>1105200</v>
      </c>
      <c r="H16" s="29">
        <f>+F16*G16</f>
        <v>1105200</v>
      </c>
      <c r="J16" s="29">
        <v>1</v>
      </c>
      <c r="K16" s="29">
        <v>999000</v>
      </c>
      <c r="L16" s="29">
        <f>+J16*K16</f>
        <v>999000</v>
      </c>
      <c r="N16" s="29">
        <f t="shared" si="5"/>
        <v>0</v>
      </c>
      <c r="O16" s="29">
        <f t="shared" si="6"/>
        <v>-106200</v>
      </c>
      <c r="P16" s="29">
        <f t="shared" si="7"/>
        <v>-106200</v>
      </c>
      <c r="R16" s="59" t="s">
        <v>94</v>
      </c>
      <c r="S16" s="59" t="s">
        <v>98</v>
      </c>
    </row>
    <row r="17" spans="2:19" s="5" customFormat="1" x14ac:dyDescent="0.25">
      <c r="B17" s="6">
        <v>3</v>
      </c>
      <c r="C17" s="7" t="s">
        <v>22</v>
      </c>
      <c r="D17" s="8"/>
      <c r="E17" s="2"/>
      <c r="F17" s="28"/>
      <c r="G17" s="28"/>
      <c r="H17" s="30">
        <f>+H19</f>
        <v>283148.72000000003</v>
      </c>
      <c r="J17" s="28"/>
      <c r="K17" s="28"/>
      <c r="L17" s="30">
        <f>+L19</f>
        <v>283148.71999999997</v>
      </c>
      <c r="N17" s="28"/>
      <c r="O17" s="28"/>
      <c r="P17" s="30">
        <f>+P19</f>
        <v>0</v>
      </c>
      <c r="R17" s="60"/>
      <c r="S17" s="60"/>
    </row>
    <row r="18" spans="2:19" s="5" customFormat="1" x14ac:dyDescent="0.25">
      <c r="B18" s="12">
        <v>3.1</v>
      </c>
      <c r="C18" s="13" t="s">
        <v>23</v>
      </c>
      <c r="D18" s="14"/>
      <c r="E18" s="2"/>
      <c r="F18" s="29"/>
      <c r="G18" s="29"/>
      <c r="H18" s="29"/>
      <c r="J18" s="29"/>
      <c r="K18" s="29"/>
      <c r="L18" s="29"/>
      <c r="N18" s="29"/>
      <c r="O18" s="29"/>
      <c r="P18" s="29"/>
      <c r="R18" s="59"/>
      <c r="S18" s="59"/>
    </row>
    <row r="19" spans="2:19" s="5" customFormat="1" x14ac:dyDescent="0.25">
      <c r="B19" s="10" t="s">
        <v>24</v>
      </c>
      <c r="C19" s="11" t="s">
        <v>25</v>
      </c>
      <c r="D19" s="10" t="s">
        <v>10</v>
      </c>
      <c r="E19" s="2"/>
      <c r="F19" s="29">
        <v>1</v>
      </c>
      <c r="G19" s="29">
        <v>283148.72000000003</v>
      </c>
      <c r="H19" s="29">
        <f>+F19*G19</f>
        <v>283148.72000000003</v>
      </c>
      <c r="J19" s="29">
        <v>1</v>
      </c>
      <c r="K19" s="29">
        <v>283148.71999999997</v>
      </c>
      <c r="L19" s="29">
        <f>+J19*K19</f>
        <v>283148.71999999997</v>
      </c>
      <c r="N19" s="29">
        <f t="shared" ref="N19" si="8">+J19-F19</f>
        <v>0</v>
      </c>
      <c r="O19" s="29">
        <f t="shared" ref="O19" si="9">+K19-G19</f>
        <v>0</v>
      </c>
      <c r="P19" s="29">
        <f t="shared" ref="P19" si="10">+L19-H19</f>
        <v>0</v>
      </c>
      <c r="R19" s="59" t="s">
        <v>91</v>
      </c>
      <c r="S19" s="59"/>
    </row>
    <row r="20" spans="2:19" s="5" customFormat="1" x14ac:dyDescent="0.25">
      <c r="B20" s="6">
        <v>4</v>
      </c>
      <c r="C20" s="7" t="s">
        <v>26</v>
      </c>
      <c r="D20" s="8"/>
      <c r="E20" s="2"/>
      <c r="F20" s="28"/>
      <c r="G20" s="28"/>
      <c r="H20" s="30">
        <f>+H21+H24</f>
        <v>43668655.039400004</v>
      </c>
      <c r="J20" s="28"/>
      <c r="K20" s="28"/>
      <c r="L20" s="30">
        <f>+L21+L24</f>
        <v>36203433.941899993</v>
      </c>
      <c r="N20" s="28"/>
      <c r="O20" s="28"/>
      <c r="P20" s="30">
        <f>+P21+P24</f>
        <v>-7465221.0975000057</v>
      </c>
      <c r="R20" s="60"/>
      <c r="S20" s="60"/>
    </row>
    <row r="21" spans="2:19" s="5" customFormat="1" x14ac:dyDescent="0.25">
      <c r="B21" s="12">
        <v>4.0999999999999996</v>
      </c>
      <c r="C21" s="13" t="s">
        <v>27</v>
      </c>
      <c r="D21" s="14"/>
      <c r="E21" s="2"/>
      <c r="F21" s="29"/>
      <c r="G21" s="29"/>
      <c r="H21" s="31">
        <f>SUM(H22:H23)</f>
        <v>43573607.359400004</v>
      </c>
      <c r="J21" s="29"/>
      <c r="K21" s="29"/>
      <c r="L21" s="31">
        <f>SUM(L22:L23)</f>
        <v>36126316.501899995</v>
      </c>
      <c r="N21" s="29"/>
      <c r="O21" s="29"/>
      <c r="P21" s="31">
        <f>SUM(P22:P23)</f>
        <v>-7447290.8575000055</v>
      </c>
      <c r="R21" s="61"/>
      <c r="S21" s="61"/>
    </row>
    <row r="22" spans="2:19" s="5" customFormat="1" x14ac:dyDescent="0.25">
      <c r="B22" s="10" t="s">
        <v>28</v>
      </c>
      <c r="C22" s="11" t="s">
        <v>29</v>
      </c>
      <c r="D22" s="10" t="s">
        <v>30</v>
      </c>
      <c r="E22" s="2"/>
      <c r="F22" s="29">
        <v>10.5</v>
      </c>
      <c r="G22" s="29">
        <v>74354.61</v>
      </c>
      <c r="H22" s="29">
        <f>+F22*G22</f>
        <v>780723.40500000003</v>
      </c>
      <c r="J22" s="29">
        <v>18.57</v>
      </c>
      <c r="K22" s="29">
        <v>74354.61</v>
      </c>
      <c r="L22" s="29">
        <f>+J22*K22</f>
        <v>1380765.1077000001</v>
      </c>
      <c r="N22" s="29">
        <f t="shared" ref="N22:N23" si="11">+J22-F22</f>
        <v>8.07</v>
      </c>
      <c r="O22" s="29">
        <f t="shared" ref="O22:O23" si="12">+K22-G22</f>
        <v>0</v>
      </c>
      <c r="P22" s="29">
        <f t="shared" ref="P22:P23" si="13">+L22-H22</f>
        <v>600041.70270000002</v>
      </c>
      <c r="R22" s="59" t="s">
        <v>89</v>
      </c>
      <c r="S22" s="59"/>
    </row>
    <row r="23" spans="2:19" s="5" customFormat="1" x14ac:dyDescent="0.25">
      <c r="B23" s="10" t="s">
        <v>31</v>
      </c>
      <c r="C23" s="11" t="s">
        <v>32</v>
      </c>
      <c r="D23" s="10" t="s">
        <v>33</v>
      </c>
      <c r="E23" s="2"/>
      <c r="F23" s="29">
        <v>1091098.52</v>
      </c>
      <c r="G23" s="29">
        <v>39.22</v>
      </c>
      <c r="H23" s="29">
        <f>+F23*G23</f>
        <v>42792883.954400003</v>
      </c>
      <c r="J23" s="38">
        <v>885914.11</v>
      </c>
      <c r="K23" s="29">
        <v>39.22</v>
      </c>
      <c r="L23" s="29">
        <f>+J23*K23</f>
        <v>34745551.394199997</v>
      </c>
      <c r="N23" s="29">
        <f t="shared" si="11"/>
        <v>-205184.41000000003</v>
      </c>
      <c r="O23" s="29">
        <f t="shared" si="12"/>
        <v>0</v>
      </c>
      <c r="P23" s="29">
        <f t="shared" si="13"/>
        <v>-8047332.5602000058</v>
      </c>
      <c r="R23" s="59" t="s">
        <v>90</v>
      </c>
      <c r="S23" s="59"/>
    </row>
    <row r="24" spans="2:19" s="5" customFormat="1" x14ac:dyDescent="0.25">
      <c r="B24" s="12">
        <v>4.2</v>
      </c>
      <c r="C24" s="13" t="s">
        <v>34</v>
      </c>
      <c r="D24" s="14"/>
      <c r="E24" s="2"/>
      <c r="F24" s="29"/>
      <c r="G24" s="29"/>
      <c r="H24" s="31">
        <f>SUM(H25)</f>
        <v>95047.679999999993</v>
      </c>
      <c r="J24" s="29"/>
      <c r="K24" s="29"/>
      <c r="L24" s="31">
        <f>SUM(L25)</f>
        <v>77117.440000000002</v>
      </c>
      <c r="N24" s="29"/>
      <c r="O24" s="29"/>
      <c r="P24" s="31">
        <f>SUM(P25)</f>
        <v>-17930.239999999991</v>
      </c>
      <c r="R24" s="61"/>
      <c r="S24" s="61"/>
    </row>
    <row r="25" spans="2:19" s="5" customFormat="1" x14ac:dyDescent="0.25">
      <c r="B25" s="10" t="s">
        <v>35</v>
      </c>
      <c r="C25" s="11" t="s">
        <v>36</v>
      </c>
      <c r="D25" s="10" t="s">
        <v>10</v>
      </c>
      <c r="E25" s="2"/>
      <c r="F25" s="29">
        <v>1</v>
      </c>
      <c r="G25" s="29">
        <v>95047.679999999993</v>
      </c>
      <c r="H25" s="29">
        <f>+F25*G25</f>
        <v>95047.679999999993</v>
      </c>
      <c r="J25" s="38">
        <v>1</v>
      </c>
      <c r="K25" s="29">
        <v>77117.440000000002</v>
      </c>
      <c r="L25" s="29">
        <f>+J25*K25</f>
        <v>77117.440000000002</v>
      </c>
      <c r="N25" s="29">
        <f t="shared" ref="N25" si="14">+J25-F25</f>
        <v>0</v>
      </c>
      <c r="O25" s="29">
        <f t="shared" ref="O25" si="15">+K25-G25</f>
        <v>-17930.239999999991</v>
      </c>
      <c r="P25" s="29">
        <f t="shared" ref="P25" si="16">+L25-H25</f>
        <v>-17930.239999999991</v>
      </c>
      <c r="R25" s="59" t="s">
        <v>93</v>
      </c>
      <c r="S25" s="59"/>
    </row>
    <row r="26" spans="2:19" s="5" customFormat="1" x14ac:dyDescent="0.25">
      <c r="B26" s="6">
        <v>5</v>
      </c>
      <c r="C26" s="7" t="s">
        <v>37</v>
      </c>
      <c r="D26" s="8"/>
      <c r="E26" s="2"/>
      <c r="F26" s="28"/>
      <c r="G26" s="28"/>
      <c r="H26" s="30">
        <f>SUM(H27:H29)</f>
        <v>42825616.910000004</v>
      </c>
      <c r="J26" s="28"/>
      <c r="K26" s="28"/>
      <c r="L26" s="30">
        <f>SUM(L27:L29)</f>
        <v>33297787.447900001</v>
      </c>
      <c r="N26" s="28"/>
      <c r="O26" s="28"/>
      <c r="P26" s="30">
        <f>SUM(P27:P29)</f>
        <v>-9527829.4621000011</v>
      </c>
      <c r="R26" s="60"/>
      <c r="S26" s="60"/>
    </row>
    <row r="27" spans="2:19" s="5" customFormat="1" x14ac:dyDescent="0.25">
      <c r="B27" s="15">
        <v>5.0999999999999996</v>
      </c>
      <c r="C27" s="11" t="s">
        <v>38</v>
      </c>
      <c r="D27" s="10" t="s">
        <v>33</v>
      </c>
      <c r="E27" s="2"/>
      <c r="F27" s="29">
        <v>1091098.52</v>
      </c>
      <c r="G27" s="29">
        <v>30.12</v>
      </c>
      <c r="H27" s="29">
        <f>+F27*G27</f>
        <v>32863887.422400001</v>
      </c>
      <c r="J27" s="38">
        <v>885914.11</v>
      </c>
      <c r="K27" s="29">
        <v>30.12</v>
      </c>
      <c r="L27" s="29">
        <f>+J27*K27</f>
        <v>26683732.9932</v>
      </c>
      <c r="N27" s="29">
        <f t="shared" ref="N27:N29" si="17">+J27-F27</f>
        <v>-205184.41000000003</v>
      </c>
      <c r="O27" s="29">
        <f t="shared" ref="O27:O29" si="18">+K27-G27</f>
        <v>0</v>
      </c>
      <c r="P27" s="29">
        <f t="shared" ref="P27:P29" si="19">+L27-H27</f>
        <v>-6180154.4292000011</v>
      </c>
      <c r="R27" s="59" t="s">
        <v>90</v>
      </c>
      <c r="S27" s="59"/>
    </row>
    <row r="28" spans="2:19" s="5" customFormat="1" x14ac:dyDescent="0.25">
      <c r="B28" s="15">
        <v>5.2</v>
      </c>
      <c r="C28" s="14" t="s">
        <v>88</v>
      </c>
      <c r="D28" s="10" t="s">
        <v>39</v>
      </c>
      <c r="E28" s="2"/>
      <c r="F28" s="29">
        <v>1091098.52</v>
      </c>
      <c r="G28" s="29">
        <v>9.1300000000000008</v>
      </c>
      <c r="H28" s="29">
        <f>+F28*G28</f>
        <v>9961729.4876000006</v>
      </c>
      <c r="J28" s="29">
        <v>688243.43</v>
      </c>
      <c r="K28" s="29">
        <v>9.1300000000000008</v>
      </c>
      <c r="L28" s="29">
        <f>+J28*K28</f>
        <v>6283662.5159000009</v>
      </c>
      <c r="N28" s="29">
        <f t="shared" si="17"/>
        <v>-402855.08999999997</v>
      </c>
      <c r="O28" s="29">
        <f t="shared" si="18"/>
        <v>0</v>
      </c>
      <c r="P28" s="29">
        <f t="shared" si="19"/>
        <v>-3678066.9716999996</v>
      </c>
      <c r="R28" s="59" t="s">
        <v>90</v>
      </c>
      <c r="S28" s="59"/>
    </row>
    <row r="29" spans="2:19" s="5" customFormat="1" x14ac:dyDescent="0.25">
      <c r="B29" s="15">
        <v>5.3</v>
      </c>
      <c r="C29" s="14" t="s">
        <v>40</v>
      </c>
      <c r="D29" s="10" t="s">
        <v>39</v>
      </c>
      <c r="E29" s="2"/>
      <c r="F29" s="29"/>
      <c r="G29" s="29">
        <v>3.08</v>
      </c>
      <c r="H29" s="29"/>
      <c r="J29" s="29">
        <v>107270.11</v>
      </c>
      <c r="K29" s="29">
        <v>3.08</v>
      </c>
      <c r="L29" s="29">
        <f>+J29*K29</f>
        <v>330391.9388</v>
      </c>
      <c r="N29" s="29">
        <f t="shared" si="17"/>
        <v>107270.11</v>
      </c>
      <c r="O29" s="29">
        <f t="shared" si="18"/>
        <v>0</v>
      </c>
      <c r="P29" s="29">
        <f t="shared" si="19"/>
        <v>330391.9388</v>
      </c>
      <c r="R29" s="59" t="s">
        <v>89</v>
      </c>
      <c r="S29" s="59"/>
    </row>
    <row r="30" spans="2:19" s="5" customFormat="1" x14ac:dyDescent="0.25">
      <c r="B30" s="6">
        <v>6</v>
      </c>
      <c r="C30" s="7" t="s">
        <v>41</v>
      </c>
      <c r="D30" s="8"/>
      <c r="E30" s="2"/>
      <c r="F30" s="28"/>
      <c r="G30" s="28"/>
      <c r="H30" s="30">
        <f>SUM(H31:H33)</f>
        <v>13742895.0068</v>
      </c>
      <c r="J30" s="28"/>
      <c r="K30" s="28"/>
      <c r="L30" s="30">
        <f>SUM(L31:L33)</f>
        <v>29129707.015700005</v>
      </c>
      <c r="N30" s="28"/>
      <c r="O30" s="28"/>
      <c r="P30" s="30">
        <f>SUM(P31:P33)</f>
        <v>15386812.008900004</v>
      </c>
      <c r="R30" s="60"/>
      <c r="S30" s="60"/>
    </row>
    <row r="31" spans="2:19" s="5" customFormat="1" x14ac:dyDescent="0.25">
      <c r="B31" s="15">
        <v>6.2</v>
      </c>
      <c r="C31" s="11" t="s">
        <v>42</v>
      </c>
      <c r="D31" s="10" t="s">
        <v>39</v>
      </c>
      <c r="E31" s="2"/>
      <c r="F31" s="29">
        <v>640111.13</v>
      </c>
      <c r="G31" s="29">
        <v>7.39</v>
      </c>
      <c r="H31" s="29">
        <f>+F31*G31</f>
        <v>4730421.2506999997</v>
      </c>
      <c r="J31" s="29">
        <v>519736.28</v>
      </c>
      <c r="K31" s="29">
        <v>7.39</v>
      </c>
      <c r="L31" s="29">
        <f>+J31*K31</f>
        <v>3840851.1091999998</v>
      </c>
      <c r="N31" s="29">
        <f t="shared" ref="N31:N33" si="20">+J31-F31</f>
        <v>-120374.84999999998</v>
      </c>
      <c r="O31" s="29">
        <f t="shared" ref="O31:O33" si="21">+K31-G31</f>
        <v>0</v>
      </c>
      <c r="P31" s="29">
        <f t="shared" ref="P31:P33" si="22">+L31-H31</f>
        <v>-889570.14149999991</v>
      </c>
      <c r="R31" s="59" t="s">
        <v>90</v>
      </c>
      <c r="S31" s="59"/>
    </row>
    <row r="32" spans="2:19" s="5" customFormat="1" x14ac:dyDescent="0.25">
      <c r="B32" s="15">
        <v>6.1</v>
      </c>
      <c r="C32" s="11" t="s">
        <v>43</v>
      </c>
      <c r="D32" s="10" t="s">
        <v>39</v>
      </c>
      <c r="E32" s="2"/>
      <c r="F32" s="29">
        <v>2909596.05</v>
      </c>
      <c r="G32" s="29">
        <v>2.2200000000000002</v>
      </c>
      <c r="H32" s="29">
        <f>+F32*G32</f>
        <v>6459303.2310000006</v>
      </c>
      <c r="J32" s="29">
        <v>10457575.17</v>
      </c>
      <c r="K32" s="29">
        <v>2.2200000000000002</v>
      </c>
      <c r="L32" s="29">
        <f>+J32*K32</f>
        <v>23215816.877400003</v>
      </c>
      <c r="N32" s="29">
        <f t="shared" si="20"/>
        <v>7547979.1200000001</v>
      </c>
      <c r="O32" s="29">
        <f t="shared" si="21"/>
        <v>0</v>
      </c>
      <c r="P32" s="29">
        <f t="shared" si="22"/>
        <v>16756513.646400003</v>
      </c>
      <c r="R32" s="59" t="s">
        <v>89</v>
      </c>
      <c r="S32" s="59"/>
    </row>
    <row r="33" spans="2:19" s="5" customFormat="1" x14ac:dyDescent="0.25">
      <c r="B33" s="15">
        <v>6.3</v>
      </c>
      <c r="C33" s="11" t="s">
        <v>44</v>
      </c>
      <c r="D33" s="10" t="s">
        <v>33</v>
      </c>
      <c r="E33" s="2"/>
      <c r="F33" s="32">
        <v>727399.01</v>
      </c>
      <c r="G33" s="32">
        <v>3.51</v>
      </c>
      <c r="H33" s="32">
        <f>+F33*G33</f>
        <v>2553170.5250999997</v>
      </c>
      <c r="J33" s="29">
        <v>590609.41</v>
      </c>
      <c r="K33" s="32">
        <v>3.51</v>
      </c>
      <c r="L33" s="32">
        <f>+J33*K33</f>
        <v>2073039.0290999999</v>
      </c>
      <c r="N33" s="29">
        <f t="shared" si="20"/>
        <v>-136789.59999999998</v>
      </c>
      <c r="O33" s="29">
        <f t="shared" si="21"/>
        <v>0</v>
      </c>
      <c r="P33" s="29">
        <f t="shared" si="22"/>
        <v>-480131.49599999981</v>
      </c>
      <c r="R33" s="59" t="s">
        <v>90</v>
      </c>
      <c r="S33" s="59"/>
    </row>
    <row r="34" spans="2:19" s="5" customFormat="1" x14ac:dyDescent="0.25">
      <c r="B34" s="6">
        <v>7</v>
      </c>
      <c r="C34" s="7" t="s">
        <v>45</v>
      </c>
      <c r="D34" s="8"/>
      <c r="E34" s="2"/>
      <c r="F34" s="28"/>
      <c r="G34" s="28"/>
      <c r="H34" s="30">
        <f>+H35</f>
        <v>114000</v>
      </c>
      <c r="J34" s="28"/>
      <c r="K34" s="28"/>
      <c r="L34" s="30">
        <f>+L35</f>
        <v>215870.97000000003</v>
      </c>
      <c r="N34" s="28"/>
      <c r="O34" s="28"/>
      <c r="P34" s="30">
        <f>+P35</f>
        <v>101870.97000000003</v>
      </c>
      <c r="R34" s="60"/>
      <c r="S34" s="60"/>
    </row>
    <row r="35" spans="2:19" s="5" customFormat="1" x14ac:dyDescent="0.25">
      <c r="B35" s="15">
        <v>7.1</v>
      </c>
      <c r="C35" s="11" t="s">
        <v>46</v>
      </c>
      <c r="D35" s="10" t="s">
        <v>47</v>
      </c>
      <c r="E35" s="2"/>
      <c r="F35" s="29">
        <v>76000</v>
      </c>
      <c r="G35" s="29">
        <v>1.5</v>
      </c>
      <c r="H35" s="29">
        <f>+F35*G35</f>
        <v>114000</v>
      </c>
      <c r="J35" s="29">
        <v>143913.98000000001</v>
      </c>
      <c r="K35" s="29">
        <v>1.5</v>
      </c>
      <c r="L35" s="29">
        <f>+J35*K35</f>
        <v>215870.97000000003</v>
      </c>
      <c r="N35" s="29">
        <f t="shared" ref="N35" si="23">+J35-F35</f>
        <v>67913.98000000001</v>
      </c>
      <c r="O35" s="29">
        <f t="shared" ref="O35" si="24">+K35-G35</f>
        <v>0</v>
      </c>
      <c r="P35" s="29">
        <f t="shared" ref="P35" si="25">+L35-H35</f>
        <v>101870.97000000003</v>
      </c>
      <c r="R35" s="59" t="s">
        <v>89</v>
      </c>
      <c r="S35" s="59"/>
    </row>
    <row r="36" spans="2:19" s="5" customFormat="1" x14ac:dyDescent="0.25">
      <c r="B36" s="6">
        <v>8</v>
      </c>
      <c r="C36" s="7" t="s">
        <v>48</v>
      </c>
      <c r="D36" s="8"/>
      <c r="E36" s="2"/>
      <c r="F36" s="28"/>
      <c r="G36" s="28"/>
      <c r="H36" s="30">
        <f>+SUM(H37:H44)</f>
        <v>655913.6</v>
      </c>
      <c r="J36" s="28"/>
      <c r="K36" s="28"/>
      <c r="L36" s="30">
        <f>+SUM(L37:L44)</f>
        <v>642311.48</v>
      </c>
      <c r="N36" s="28"/>
      <c r="O36" s="28"/>
      <c r="P36" s="30">
        <f>+SUM(P37:P44)</f>
        <v>-13602.119999999999</v>
      </c>
      <c r="R36" s="60"/>
      <c r="S36" s="60"/>
    </row>
    <row r="37" spans="2:19" s="5" customFormat="1" x14ac:dyDescent="0.25">
      <c r="B37" s="15">
        <v>8.1</v>
      </c>
      <c r="C37" s="11" t="s">
        <v>49</v>
      </c>
      <c r="D37" s="10" t="s">
        <v>50</v>
      </c>
      <c r="E37" s="2"/>
      <c r="F37" s="29">
        <v>10</v>
      </c>
      <c r="G37" s="29">
        <v>65591.360000000001</v>
      </c>
      <c r="H37" s="29">
        <f>+F37*G37</f>
        <v>655913.6</v>
      </c>
      <c r="J37" s="29"/>
      <c r="K37" s="29"/>
      <c r="L37" s="29">
        <f>+J37*K37</f>
        <v>0</v>
      </c>
      <c r="N37" s="29">
        <f t="shared" ref="N37:N44" si="26">+J37-F37</f>
        <v>-10</v>
      </c>
      <c r="O37" s="29">
        <f t="shared" ref="O37:O44" si="27">+K37-G37</f>
        <v>-65591.360000000001</v>
      </c>
      <c r="P37" s="29">
        <f t="shared" ref="P37:P44" si="28">+L37-H37</f>
        <v>-655913.6</v>
      </c>
      <c r="R37" s="59"/>
      <c r="S37" s="59"/>
    </row>
    <row r="38" spans="2:19" s="5" customFormat="1" x14ac:dyDescent="0.25">
      <c r="B38" s="15" t="s">
        <v>81</v>
      </c>
      <c r="C38" s="11" t="s">
        <v>74</v>
      </c>
      <c r="D38" s="10" t="s">
        <v>66</v>
      </c>
      <c r="E38" s="2"/>
      <c r="F38" s="29"/>
      <c r="G38" s="29"/>
      <c r="H38" s="29"/>
      <c r="J38" s="29">
        <v>1</v>
      </c>
      <c r="K38" s="29">
        <v>408166.6</v>
      </c>
      <c r="L38" s="29">
        <f t="shared" ref="L38:L44" si="29">+J38*K38</f>
        <v>408166.6</v>
      </c>
      <c r="N38" s="29">
        <f t="shared" si="26"/>
        <v>1</v>
      </c>
      <c r="O38" s="29">
        <f t="shared" si="27"/>
        <v>408166.6</v>
      </c>
      <c r="P38" s="29">
        <f t="shared" si="28"/>
        <v>408166.6</v>
      </c>
      <c r="R38" s="59" t="s">
        <v>91</v>
      </c>
      <c r="S38" s="59"/>
    </row>
    <row r="39" spans="2:19" s="5" customFormat="1" x14ac:dyDescent="0.25">
      <c r="B39" s="15" t="s">
        <v>82</v>
      </c>
      <c r="C39" s="11" t="s">
        <v>75</v>
      </c>
      <c r="D39" s="10" t="s">
        <v>66</v>
      </c>
      <c r="E39" s="2"/>
      <c r="F39" s="29"/>
      <c r="G39" s="29"/>
      <c r="H39" s="29"/>
      <c r="J39" s="32">
        <v>1</v>
      </c>
      <c r="K39" s="32">
        <v>100000</v>
      </c>
      <c r="L39" s="29">
        <f t="shared" si="29"/>
        <v>100000</v>
      </c>
      <c r="N39" s="29">
        <f t="shared" si="26"/>
        <v>1</v>
      </c>
      <c r="O39" s="29">
        <f t="shared" si="27"/>
        <v>100000</v>
      </c>
      <c r="P39" s="29">
        <f t="shared" si="28"/>
        <v>100000</v>
      </c>
      <c r="R39" s="59" t="s">
        <v>91</v>
      </c>
      <c r="S39" s="59"/>
    </row>
    <row r="40" spans="2:19" s="5" customFormat="1" x14ac:dyDescent="0.25">
      <c r="B40" s="15" t="s">
        <v>83</v>
      </c>
      <c r="C40" s="11" t="s">
        <v>76</v>
      </c>
      <c r="D40" s="10" t="s">
        <v>67</v>
      </c>
      <c r="E40" s="2"/>
      <c r="F40" s="29"/>
      <c r="G40" s="29"/>
      <c r="H40" s="29"/>
      <c r="J40" s="32">
        <v>16</v>
      </c>
      <c r="K40" s="32">
        <v>2570</v>
      </c>
      <c r="L40" s="29">
        <f t="shared" si="29"/>
        <v>41120</v>
      </c>
      <c r="N40" s="29">
        <f t="shared" si="26"/>
        <v>16</v>
      </c>
      <c r="O40" s="29">
        <f t="shared" si="27"/>
        <v>2570</v>
      </c>
      <c r="P40" s="29">
        <f t="shared" si="28"/>
        <v>41120</v>
      </c>
      <c r="R40" s="59" t="s">
        <v>92</v>
      </c>
      <c r="S40" s="59"/>
    </row>
    <row r="41" spans="2:19" s="5" customFormat="1" x14ac:dyDescent="0.25">
      <c r="B41" s="15" t="s">
        <v>84</v>
      </c>
      <c r="C41" s="11" t="s">
        <v>77</v>
      </c>
      <c r="D41" s="10" t="s">
        <v>67</v>
      </c>
      <c r="E41" s="2"/>
      <c r="F41" s="29"/>
      <c r="G41" s="29"/>
      <c r="H41" s="29"/>
      <c r="J41" s="32">
        <v>27</v>
      </c>
      <c r="K41" s="32">
        <v>280</v>
      </c>
      <c r="L41" s="29">
        <f t="shared" si="29"/>
        <v>7560</v>
      </c>
      <c r="N41" s="29">
        <f t="shared" si="26"/>
        <v>27</v>
      </c>
      <c r="O41" s="29">
        <f t="shared" si="27"/>
        <v>280</v>
      </c>
      <c r="P41" s="29">
        <f t="shared" si="28"/>
        <v>7560</v>
      </c>
      <c r="R41" s="59" t="s">
        <v>92</v>
      </c>
      <c r="S41" s="59"/>
    </row>
    <row r="42" spans="2:19" s="5" customFormat="1" x14ac:dyDescent="0.25">
      <c r="B42" s="15" t="s">
        <v>85</v>
      </c>
      <c r="C42" s="11" t="s">
        <v>78</v>
      </c>
      <c r="D42" s="10" t="s">
        <v>67</v>
      </c>
      <c r="E42" s="2"/>
      <c r="F42" s="29"/>
      <c r="G42" s="29"/>
      <c r="H42" s="29"/>
      <c r="J42" s="32">
        <v>17</v>
      </c>
      <c r="K42" s="32">
        <v>3250</v>
      </c>
      <c r="L42" s="29">
        <f t="shared" si="29"/>
        <v>55250</v>
      </c>
      <c r="N42" s="29">
        <f t="shared" si="26"/>
        <v>17</v>
      </c>
      <c r="O42" s="29">
        <f t="shared" si="27"/>
        <v>3250</v>
      </c>
      <c r="P42" s="29">
        <f t="shared" si="28"/>
        <v>55250</v>
      </c>
      <c r="R42" s="59" t="s">
        <v>92</v>
      </c>
      <c r="S42" s="59"/>
    </row>
    <row r="43" spans="2:19" s="5" customFormat="1" x14ac:dyDescent="0.25">
      <c r="B43" s="15" t="s">
        <v>86</v>
      </c>
      <c r="C43" s="11" t="s">
        <v>79</v>
      </c>
      <c r="D43" s="10" t="s">
        <v>67</v>
      </c>
      <c r="E43" s="2"/>
      <c r="F43" s="29"/>
      <c r="G43" s="29"/>
      <c r="H43" s="29"/>
      <c r="J43" s="32">
        <v>4</v>
      </c>
      <c r="K43" s="32">
        <v>500</v>
      </c>
      <c r="L43" s="29">
        <f t="shared" si="29"/>
        <v>2000</v>
      </c>
      <c r="N43" s="29">
        <f t="shared" si="26"/>
        <v>4</v>
      </c>
      <c r="O43" s="29">
        <f t="shared" si="27"/>
        <v>500</v>
      </c>
      <c r="P43" s="29">
        <f t="shared" si="28"/>
        <v>2000</v>
      </c>
      <c r="R43" s="59" t="s">
        <v>92</v>
      </c>
      <c r="S43" s="59"/>
    </row>
    <row r="44" spans="2:19" s="5" customFormat="1" ht="27" x14ac:dyDescent="0.25">
      <c r="B44" s="15" t="s">
        <v>87</v>
      </c>
      <c r="C44" s="11" t="s">
        <v>80</v>
      </c>
      <c r="D44" s="10" t="s">
        <v>66</v>
      </c>
      <c r="E44" s="2"/>
      <c r="F44" s="29"/>
      <c r="G44" s="29"/>
      <c r="H44" s="29"/>
      <c r="J44" s="32">
        <v>1</v>
      </c>
      <c r="K44" s="32">
        <v>28214.880000000001</v>
      </c>
      <c r="L44" s="29">
        <f t="shared" si="29"/>
        <v>28214.880000000001</v>
      </c>
      <c r="N44" s="29">
        <f t="shared" si="26"/>
        <v>1</v>
      </c>
      <c r="O44" s="29">
        <f t="shared" si="27"/>
        <v>28214.880000000001</v>
      </c>
      <c r="P44" s="29">
        <f t="shared" si="28"/>
        <v>28214.880000000001</v>
      </c>
      <c r="R44" s="62" t="s">
        <v>97</v>
      </c>
      <c r="S44" s="62" t="s">
        <v>99</v>
      </c>
    </row>
    <row r="45" spans="2:19" s="5" customFormat="1" x14ac:dyDescent="0.25">
      <c r="B45" s="6">
        <v>9</v>
      </c>
      <c r="C45" s="7" t="s">
        <v>51</v>
      </c>
      <c r="D45" s="8"/>
      <c r="E45" s="2"/>
      <c r="F45" s="28"/>
      <c r="G45" s="28"/>
      <c r="H45" s="30">
        <f>+H46</f>
        <v>405723.5</v>
      </c>
      <c r="J45" s="28"/>
      <c r="K45" s="28"/>
      <c r="L45" s="30">
        <f>+L46</f>
        <v>405723.6</v>
      </c>
      <c r="N45" s="28"/>
      <c r="O45" s="28"/>
      <c r="P45" s="30">
        <f>+P46</f>
        <v>9.9999999976716936E-2</v>
      </c>
      <c r="R45" s="60"/>
      <c r="S45" s="60"/>
    </row>
    <row r="46" spans="2:19" s="5" customFormat="1" x14ac:dyDescent="0.25">
      <c r="B46" s="15">
        <v>9.1999999999999993</v>
      </c>
      <c r="C46" s="11" t="s">
        <v>52</v>
      </c>
      <c r="D46" s="10" t="s">
        <v>50</v>
      </c>
      <c r="E46" s="2"/>
      <c r="F46" s="29">
        <v>10</v>
      </c>
      <c r="G46" s="29">
        <v>40572.35</v>
      </c>
      <c r="H46" s="29">
        <f>+F46*G46</f>
        <v>405723.5</v>
      </c>
      <c r="J46" s="29">
        <v>10</v>
      </c>
      <c r="K46" s="29">
        <v>40572.36</v>
      </c>
      <c r="L46" s="29">
        <f>+J46*K46</f>
        <v>405723.6</v>
      </c>
      <c r="N46" s="29">
        <f t="shared" ref="N46" si="30">+J46-F46</f>
        <v>0</v>
      </c>
      <c r="O46" s="29">
        <f t="shared" ref="O46" si="31">+K46-G46</f>
        <v>1.0000000002037268E-2</v>
      </c>
      <c r="P46" s="29">
        <f t="shared" ref="P46" si="32">+L46-H46</f>
        <v>9.9999999976716936E-2</v>
      </c>
      <c r="R46" s="59" t="s">
        <v>91</v>
      </c>
      <c r="S46" s="59"/>
    </row>
    <row r="47" spans="2:19" s="5" customFormat="1" x14ac:dyDescent="0.25">
      <c r="B47" s="6">
        <v>10</v>
      </c>
      <c r="C47" s="7" t="s">
        <v>53</v>
      </c>
      <c r="D47" s="8"/>
      <c r="E47" s="2"/>
      <c r="F47" s="8"/>
      <c r="G47" s="8"/>
      <c r="H47" s="30">
        <f>SUM(H48:H53)</f>
        <v>2249006.2000000002</v>
      </c>
      <c r="J47" s="8"/>
      <c r="K47" s="8"/>
      <c r="L47" s="30">
        <f>SUM(L48:L53)</f>
        <v>2223321.7000000002</v>
      </c>
      <c r="N47" s="8"/>
      <c r="O47" s="8"/>
      <c r="P47" s="30">
        <f>SUM(P48:P53)</f>
        <v>-25684.5</v>
      </c>
      <c r="R47" s="60"/>
      <c r="S47" s="60"/>
    </row>
    <row r="48" spans="2:19" s="5" customFormat="1" x14ac:dyDescent="0.25">
      <c r="B48" s="15">
        <v>10.1</v>
      </c>
      <c r="C48" s="16" t="s">
        <v>54</v>
      </c>
      <c r="D48" s="17" t="s">
        <v>55</v>
      </c>
      <c r="E48" s="2"/>
      <c r="F48" s="29">
        <v>39</v>
      </c>
      <c r="G48" s="29">
        <v>31557.8</v>
      </c>
      <c r="H48" s="29">
        <f>+ROUND(F48*G48,2)</f>
        <v>1230754.2</v>
      </c>
      <c r="J48" s="29">
        <v>39</v>
      </c>
      <c r="K48" s="29">
        <v>31557.8</v>
      </c>
      <c r="L48" s="29">
        <f>+ROUND(J48*K48,2)</f>
        <v>1230754.2</v>
      </c>
      <c r="N48" s="29">
        <f t="shared" ref="N48:N53" si="33">+J48-F48</f>
        <v>0</v>
      </c>
      <c r="O48" s="29">
        <f t="shared" ref="O48:O53" si="34">+K48-G48</f>
        <v>0</v>
      </c>
      <c r="P48" s="29">
        <f t="shared" ref="P48:P53" si="35">+L48-H48</f>
        <v>0</v>
      </c>
      <c r="R48" s="59" t="s">
        <v>91</v>
      </c>
      <c r="S48" s="59"/>
    </row>
    <row r="49" spans="2:19" s="5" customFormat="1" x14ac:dyDescent="0.25">
      <c r="B49" s="15">
        <v>10.199999999999999</v>
      </c>
      <c r="C49" s="11" t="s">
        <v>56</v>
      </c>
      <c r="D49" s="10" t="s">
        <v>2</v>
      </c>
      <c r="E49" s="2"/>
      <c r="F49" s="29">
        <v>287</v>
      </c>
      <c r="G49" s="29">
        <v>2600</v>
      </c>
      <c r="H49" s="29">
        <f t="shared" ref="H49:H53" si="36">+ROUND(F49*G49,2)</f>
        <v>746200</v>
      </c>
      <c r="J49" s="29">
        <v>278</v>
      </c>
      <c r="K49" s="29">
        <v>2600</v>
      </c>
      <c r="L49" s="29">
        <f t="shared" ref="L49:L53" si="37">+ROUND(J49*K49,2)</f>
        <v>722800</v>
      </c>
      <c r="N49" s="29">
        <f t="shared" si="33"/>
        <v>-9</v>
      </c>
      <c r="O49" s="29">
        <f t="shared" si="34"/>
        <v>0</v>
      </c>
      <c r="P49" s="29">
        <f t="shared" si="35"/>
        <v>-23400</v>
      </c>
      <c r="R49" s="59" t="s">
        <v>90</v>
      </c>
      <c r="S49" s="59"/>
    </row>
    <row r="50" spans="2:19" s="5" customFormat="1" x14ac:dyDescent="0.25">
      <c r="B50" s="15">
        <v>10.3</v>
      </c>
      <c r="C50" s="11" t="s">
        <v>57</v>
      </c>
      <c r="D50" s="10" t="s">
        <v>2</v>
      </c>
      <c r="E50" s="2"/>
      <c r="F50" s="29">
        <v>287</v>
      </c>
      <c r="G50" s="29">
        <f>280+280</f>
        <v>560</v>
      </c>
      <c r="H50" s="29">
        <f t="shared" si="36"/>
        <v>160720</v>
      </c>
      <c r="J50" s="29">
        <v>278</v>
      </c>
      <c r="K50" s="29">
        <v>560</v>
      </c>
      <c r="L50" s="29">
        <f t="shared" si="37"/>
        <v>155680</v>
      </c>
      <c r="N50" s="29">
        <f t="shared" si="33"/>
        <v>-9</v>
      </c>
      <c r="O50" s="29">
        <f t="shared" si="34"/>
        <v>0</v>
      </c>
      <c r="P50" s="29">
        <f t="shared" si="35"/>
        <v>-5040</v>
      </c>
      <c r="R50" s="59" t="s">
        <v>90</v>
      </c>
      <c r="S50" s="59"/>
    </row>
    <row r="51" spans="2:19" s="5" customFormat="1" x14ac:dyDescent="0.25">
      <c r="B51" s="15">
        <v>10.4</v>
      </c>
      <c r="C51" s="11" t="s">
        <v>58</v>
      </c>
      <c r="D51" s="10" t="s">
        <v>2</v>
      </c>
      <c r="E51" s="2"/>
      <c r="F51" s="29">
        <v>1</v>
      </c>
      <c r="G51" s="29">
        <v>800</v>
      </c>
      <c r="H51" s="29">
        <f t="shared" si="36"/>
        <v>800</v>
      </c>
      <c r="J51" s="29">
        <v>1</v>
      </c>
      <c r="K51" s="29">
        <v>800</v>
      </c>
      <c r="L51" s="29">
        <f t="shared" si="37"/>
        <v>800</v>
      </c>
      <c r="N51" s="29">
        <f t="shared" si="33"/>
        <v>0</v>
      </c>
      <c r="O51" s="29">
        <f t="shared" si="34"/>
        <v>0</v>
      </c>
      <c r="P51" s="29">
        <f t="shared" si="35"/>
        <v>0</v>
      </c>
      <c r="R51" s="59" t="s">
        <v>89</v>
      </c>
      <c r="S51" s="59"/>
    </row>
    <row r="52" spans="2:19" s="5" customFormat="1" x14ac:dyDescent="0.25">
      <c r="B52" s="15">
        <v>10.5</v>
      </c>
      <c r="C52" s="11" t="s">
        <v>59</v>
      </c>
      <c r="D52" s="10" t="s">
        <v>2</v>
      </c>
      <c r="E52" s="2"/>
      <c r="F52" s="29">
        <v>287</v>
      </c>
      <c r="G52" s="29">
        <v>150</v>
      </c>
      <c r="H52" s="29">
        <f t="shared" si="36"/>
        <v>43050</v>
      </c>
      <c r="J52" s="29">
        <v>278</v>
      </c>
      <c r="K52" s="29">
        <v>150</v>
      </c>
      <c r="L52" s="29">
        <f t="shared" si="37"/>
        <v>41700</v>
      </c>
      <c r="N52" s="29">
        <f t="shared" si="33"/>
        <v>-9</v>
      </c>
      <c r="O52" s="29">
        <f t="shared" si="34"/>
        <v>0</v>
      </c>
      <c r="P52" s="29">
        <f t="shared" si="35"/>
        <v>-1350</v>
      </c>
      <c r="R52" s="59" t="s">
        <v>90</v>
      </c>
      <c r="S52" s="59"/>
    </row>
    <row r="53" spans="2:19" s="5" customFormat="1" x14ac:dyDescent="0.25">
      <c r="B53" s="40">
        <v>10.6</v>
      </c>
      <c r="C53" s="41" t="s">
        <v>60</v>
      </c>
      <c r="D53" s="42" t="s">
        <v>61</v>
      </c>
      <c r="E53" s="2"/>
      <c r="F53" s="39">
        <v>1956</v>
      </c>
      <c r="G53" s="39">
        <v>34.5</v>
      </c>
      <c r="H53" s="39">
        <f t="shared" si="36"/>
        <v>67482</v>
      </c>
      <c r="J53" s="39">
        <v>2075</v>
      </c>
      <c r="K53" s="39">
        <v>34.5</v>
      </c>
      <c r="L53" s="39">
        <f t="shared" si="37"/>
        <v>71587.5</v>
      </c>
      <c r="N53" s="29">
        <f t="shared" si="33"/>
        <v>119</v>
      </c>
      <c r="O53" s="29">
        <f t="shared" si="34"/>
        <v>0</v>
      </c>
      <c r="P53" s="29">
        <f t="shared" si="35"/>
        <v>4105.5</v>
      </c>
      <c r="R53" s="59" t="s">
        <v>89</v>
      </c>
      <c r="S53" s="59"/>
    </row>
    <row r="54" spans="2:19" s="5" customFormat="1" x14ac:dyDescent="0.25">
      <c r="B54" s="49"/>
      <c r="C54" s="50" t="s">
        <v>62</v>
      </c>
      <c r="D54" s="46"/>
      <c r="E54" s="2"/>
      <c r="F54" s="46"/>
      <c r="G54" s="47"/>
      <c r="H54" s="48">
        <f>H26+H20+H17+H14+H8+H30+H34+H36+H45+H47</f>
        <v>105834450.7762</v>
      </c>
      <c r="J54" s="46"/>
      <c r="K54" s="47"/>
      <c r="L54" s="48">
        <f>L26+L20+L17+L14+L8+L30+L34+L36+L45+L47</f>
        <v>104184596.67550001</v>
      </c>
      <c r="N54" s="46"/>
      <c r="O54" s="47"/>
      <c r="P54" s="48">
        <f>P26+P20+P17+P14+P8+P30+P34+P36+P45+P47</f>
        <v>-1649854.1007000036</v>
      </c>
      <c r="R54" s="52"/>
      <c r="S54" s="52"/>
    </row>
    <row r="55" spans="2:19" s="5" customFormat="1" ht="94.5" x14ac:dyDescent="0.25">
      <c r="B55" s="18"/>
      <c r="C55" s="19" t="s">
        <v>63</v>
      </c>
      <c r="D55" s="18"/>
      <c r="E55" s="2"/>
      <c r="F55" s="33"/>
      <c r="G55" s="34">
        <f>+H55/H54</f>
        <v>0.12678768710554453</v>
      </c>
      <c r="H55" s="35">
        <v>13418505.23</v>
      </c>
      <c r="J55" s="33"/>
      <c r="K55" s="34">
        <v>0.12901341617018777</v>
      </c>
      <c r="L55" s="35">
        <v>13441210.73</v>
      </c>
      <c r="N55" s="33"/>
      <c r="O55" s="34">
        <f>+K55-G55</f>
        <v>2.2257290646432448E-3</v>
      </c>
      <c r="P55" s="35">
        <f>+L55-H55</f>
        <v>22705.5</v>
      </c>
      <c r="R55" s="55" t="s">
        <v>95</v>
      </c>
      <c r="S55" s="55" t="s">
        <v>101</v>
      </c>
    </row>
    <row r="56" spans="2:19" s="5" customFormat="1" x14ac:dyDescent="0.25">
      <c r="B56" s="18"/>
      <c r="C56" s="19" t="s">
        <v>64</v>
      </c>
      <c r="D56" s="18"/>
      <c r="E56" s="2"/>
      <c r="F56" s="33"/>
      <c r="G56" s="34">
        <v>0.1</v>
      </c>
      <c r="H56" s="35">
        <f>+H54*0.1</f>
        <v>10583445.07762</v>
      </c>
      <c r="J56" s="33"/>
      <c r="K56" s="34">
        <v>0.1</v>
      </c>
      <c r="L56" s="35">
        <v>10418459.667999998</v>
      </c>
      <c r="N56" s="33"/>
      <c r="O56" s="34">
        <f>+K56-G56</f>
        <v>0</v>
      </c>
      <c r="P56" s="35">
        <f>+L56-H56</f>
        <v>-164985.40962000191</v>
      </c>
      <c r="R56" s="53"/>
      <c r="S56" s="53"/>
    </row>
    <row r="57" spans="2:19" s="5" customFormat="1" x14ac:dyDescent="0.25">
      <c r="B57" s="20"/>
      <c r="C57" s="21" t="s">
        <v>65</v>
      </c>
      <c r="D57" s="22"/>
      <c r="E57" s="2"/>
      <c r="F57" s="22"/>
      <c r="G57" s="36"/>
      <c r="H57" s="37">
        <f>SUM(H54:H56)</f>
        <v>129836401.08382</v>
      </c>
      <c r="J57" s="22"/>
      <c r="K57" s="36"/>
      <c r="L57" s="37">
        <f>SUM(L54:L56)</f>
        <v>128044267.07350001</v>
      </c>
      <c r="N57" s="22"/>
      <c r="O57" s="36"/>
      <c r="P57" s="37">
        <f>+L57-H57</f>
        <v>-1792134.0103199929</v>
      </c>
      <c r="R57" s="54"/>
      <c r="S57" s="54"/>
    </row>
    <row r="59" spans="2:19" x14ac:dyDescent="0.25">
      <c r="R59" s="1"/>
      <c r="S59" s="1"/>
    </row>
  </sheetData>
  <autoFilter ref="B7:P58" xr:uid="{B5F030E6-818C-43FE-AC05-F950F2545CB7}"/>
  <mergeCells count="10">
    <mergeCell ref="S5:S7"/>
    <mergeCell ref="B1:R1"/>
    <mergeCell ref="B3:R3"/>
    <mergeCell ref="R5:R7"/>
    <mergeCell ref="F5:H5"/>
    <mergeCell ref="J5:L5"/>
    <mergeCell ref="N5:P5"/>
    <mergeCell ref="F6:H6"/>
    <mergeCell ref="J6:L6"/>
    <mergeCell ref="N6:P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8" ma:contentTypeDescription="Crear nuevo documento." ma:contentTypeScope="" ma:versionID="4ccb0048c2ea58f03f46ad9baaa6fe58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d9a0a05eb03d63da56fcd7642a4a6fc3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BB66AA-2E67-44D9-8022-6FE56EE4C54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67f749e2-633a-46e5-ba80-4cf5b1177c9a"/>
    <ds:schemaRef ds:uri="http://schemas.microsoft.com/office/infopath/2007/PartnerControls"/>
    <ds:schemaRef ds:uri="b75e778f-26c2-4e9c-b952-e237c22fe87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3063B9-ADC7-4718-9B49-97917D41F2E5}"/>
</file>

<file path=customXml/itemProps3.xml><?xml version="1.0" encoding="utf-8"?>
<ds:datastoreItem xmlns:ds="http://schemas.openxmlformats.org/officeDocument/2006/customXml" ds:itemID="{D046282E-D73E-4325-B8DE-DCF5A7DBA0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Ppto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Gladys Nancy Quiulla Tito</cp:lastModifiedBy>
  <cp:lastPrinted>2024-02-19T13:55:27Z</cp:lastPrinted>
  <dcterms:created xsi:type="dcterms:W3CDTF">2022-07-06T00:26:02Z</dcterms:created>
  <dcterms:modified xsi:type="dcterms:W3CDTF">2024-02-20T01:29:50Z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