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c251d4f19950a94a/Escritorio/OHLA/CASMA HUARMEY TENDERBILL/"/>
    </mc:Choice>
  </mc:AlternateContent>
  <xr:revisionPtr revIDLastSave="124" documentId="8_{607368CC-407D-4339-A67A-76004ED77B58}" xr6:coauthVersionLast="47" xr6:coauthVersionMax="47" xr10:uidLastSave="{127D1D1B-1DE7-4755-8390-DF8C968A7F6E}"/>
  <bookViews>
    <workbookView xWindow="-120" yWindow="-120" windowWidth="15600" windowHeight="11160" tabRatio="764" xr2:uid="{00000000-000D-0000-FFFF-FFFF00000000}"/>
  </bookViews>
  <sheets>
    <sheet name="A1" sheetId="11" r:id="rId1"/>
    <sheet name="RESUMEN" sheetId="14" r:id="rId2"/>
  </sheets>
  <definedNames>
    <definedName name="_xlnm.Print_Area" localSheetId="0">'A1'!$C$37:$N$37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1" l="1"/>
  <c r="E11" i="11" l="1"/>
  <c r="E15" i="11" s="1"/>
  <c r="E12" i="11" l="1"/>
  <c r="E13" i="11"/>
  <c r="E14" i="11" l="1"/>
  <c r="E16" i="11" l="1"/>
  <c r="E17" i="11"/>
  <c r="E19" i="11" l="1"/>
  <c r="E20" i="11" s="1"/>
  <c r="E18" i="11"/>
  <c r="E21" i="11"/>
  <c r="E25" i="11" l="1"/>
  <c r="E24" i="11"/>
  <c r="E22" i="11"/>
  <c r="E26" i="11" s="1"/>
  <c r="E30" i="11" s="1"/>
  <c r="E33" i="11" l="1"/>
  <c r="G24" i="14" l="1"/>
  <c r="G22" i="14"/>
  <c r="G17" i="14"/>
  <c r="G16" i="14"/>
  <c r="G15" i="14"/>
  <c r="G23" i="14"/>
  <c r="E34" i="11"/>
  <c r="E35" i="11" s="1"/>
  <c r="D9" i="11" l="1"/>
  <c r="D13" i="11" s="1"/>
  <c r="D12" i="11" l="1"/>
  <c r="D14" i="11" s="1"/>
  <c r="D15" i="11"/>
  <c r="D16" i="11" l="1"/>
  <c r="D17" i="11" s="1"/>
  <c r="D21" i="11" l="1"/>
  <c r="D19" i="11"/>
  <c r="D20" i="11" s="1"/>
  <c r="D18" i="11"/>
  <c r="D25" i="11" s="1"/>
  <c r="D24" i="11" l="1"/>
  <c r="D22" i="11"/>
  <c r="D26" i="11" l="1"/>
  <c r="D30" i="11" s="1"/>
  <c r="D33" i="11" l="1"/>
  <c r="G14" i="14" l="1"/>
  <c r="H14" i="14" s="1"/>
  <c r="G21" i="14"/>
  <c r="H21" i="14" s="1"/>
  <c r="D34" i="11"/>
  <c r="D35" i="11" s="1"/>
  <c r="H24" i="14" l="1"/>
  <c r="H15" i="14"/>
  <c r="H23" i="14"/>
  <c r="H22" i="14"/>
  <c r="H17" i="14"/>
  <c r="H16" i="14"/>
  <c r="H19" i="14" l="1"/>
  <c r="H20" i="14"/>
  <c r="H12" i="14"/>
  <c r="H13" i="14"/>
  <c r="H26" i="14" l="1"/>
  <c r="H27" i="14" s="1"/>
  <c r="H28" i="14" s="1"/>
</calcChain>
</file>

<file path=xl/sharedStrings.xml><?xml version="1.0" encoding="utf-8"?>
<sst xmlns="http://schemas.openxmlformats.org/spreadsheetml/2006/main" count="78" uniqueCount="63">
  <si>
    <t>ANEXO A1</t>
  </si>
  <si>
    <t>ESTRUCTURA DE COSTOS MENSUAL DE LUNES A DOMINGO</t>
  </si>
  <si>
    <t>Descripción</t>
  </si>
  <si>
    <t>%</t>
  </si>
  <si>
    <t>12hrs Noche</t>
  </si>
  <si>
    <t>Remuneración</t>
  </si>
  <si>
    <t>Remuneración Mínima Mensual (RMM)</t>
  </si>
  <si>
    <t>Asignación Familiar (10% RMV) o Bonificación</t>
  </si>
  <si>
    <t>Otras cargas laborales (Detallar todos los conceptos)</t>
  </si>
  <si>
    <t xml:space="preserve">  * Horas Extras dos primeras  </t>
  </si>
  <si>
    <t xml:space="preserve">  * Horas Extras restantes        </t>
  </si>
  <si>
    <t>Sub total de Remuneración</t>
  </si>
  <si>
    <t>Feriados (RMM /30dias/8horas*2*12h.d.)</t>
  </si>
  <si>
    <t>Descansero (1/6 * Ingreso Mensual)</t>
  </si>
  <si>
    <t xml:space="preserve">A. Remuneración Total </t>
  </si>
  <si>
    <t>B. Vacaciones de (A)  (Corresponde 1 mes al año = 1/12 - 8.33%)</t>
  </si>
  <si>
    <t>C. Gratificaciones de (A) (En Julio - Diciembre, 1 vez por semestre = 1/6 = 16.67%)</t>
  </si>
  <si>
    <t xml:space="preserve">D. CTS de  ( A) </t>
  </si>
  <si>
    <t>Total a pagar al personal</t>
  </si>
  <si>
    <t>Aportes de la empresa (Leyes Sociales)</t>
  </si>
  <si>
    <t>Costo Total de personal</t>
  </si>
  <si>
    <t>Poliza de seguros, Carta Fianza, etc.</t>
  </si>
  <si>
    <t>Otros Gastos Operativos (carnet, licencia, etc.)</t>
  </si>
  <si>
    <t>SUB TOTAL COSTO POR PUESTO</t>
  </si>
  <si>
    <t>Gastos Administrativos</t>
  </si>
  <si>
    <t>Utilidad</t>
  </si>
  <si>
    <t>Monto Total antes de IGV</t>
  </si>
  <si>
    <t>IGV (18%)</t>
  </si>
  <si>
    <t>COSTO TOTAL POR PUESTO 12 H. INC. I.G.V.   S/.</t>
  </si>
  <si>
    <t>(En Soles)</t>
  </si>
  <si>
    <t>Bonificacion Extraordinaria (LEY Nº 30334)</t>
  </si>
  <si>
    <t>12hrs Día</t>
  </si>
  <si>
    <t xml:space="preserve">    Aportes ESSALUD  de (A+B)</t>
  </si>
  <si>
    <t xml:space="preserve">  * Bonificación Nocturna de RMM
       (RMM de 30 días)*0.33</t>
  </si>
  <si>
    <t>IGV</t>
  </si>
  <si>
    <t>PERSONAL</t>
  </si>
  <si>
    <t>AGENTE CON ARMA</t>
  </si>
  <si>
    <t>AGENTE SIN ARMA</t>
  </si>
  <si>
    <t>Uniformes, equipos y suministros e implementos de seguridad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</si>
  <si>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</si>
  <si>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</si>
  <si>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</si>
  <si>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</si>
  <si>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</si>
  <si>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</si>
  <si>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</si>
  <si>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</si>
  <si>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</si>
  <si>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</si>
  <si>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</si>
  <si>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</si>
  <si>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</si>
  <si>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</si>
  <si>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</si>
  <si>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</si>
  <si>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</si>
  <si>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</si>
  <si>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</si>
  <si>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</si>
  <si>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</si>
  <si>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</si>
  <si>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S.C.T.R. de (A+B) + ESSALUD VIDA</t>
  </si>
  <si>
    <t xml:space="preserve">                      TOTAL OFERTA ECONOMICA S/.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</si>
</sst>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b/>
      <u/>
      <sz val="14"/>
      <name val="Arial Narrow"/>
      <family val="2"/>
    </font>
    <font>
      <b/>
      <sz val="14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" fillId="0" borderId="0"/>
  </cellStyleXfs>
  <cellXfs count="132">
    <xf numFmtId="0" fontId="0" fillId="0" borderId="0" xfId="0"/>
    <xf numFmtId="0" fontId="6" fillId="2" borderId="0" xfId="0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4" fontId="4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4" fontId="3" fillId="2" borderId="1" xfId="1" quotePrefix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vertical="center"/>
    </xf>
    <xf numFmtId="4" fontId="4" fillId="2" borderId="2" xfId="1" applyNumberFormat="1" applyFont="1" applyFill="1" applyBorder="1" applyAlignment="1">
      <alignment horizontal="center" vertical="center"/>
    </xf>
    <xf numFmtId="4" fontId="3" fillId="2" borderId="2" xfId="1" quotePrefix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vertical="center"/>
    </xf>
    <xf numFmtId="4" fontId="4" fillId="2" borderId="4" xfId="1" applyNumberFormat="1" applyFont="1" applyFill="1" applyBorder="1" applyAlignment="1">
      <alignment horizontal="center" vertical="center"/>
    </xf>
    <xf numFmtId="4" fontId="4" fillId="2" borderId="4" xfId="1" quotePrefix="1" applyNumberFormat="1" applyFont="1" applyFill="1" applyBorder="1" applyAlignment="1">
      <alignment horizontal="center" vertical="center" wrapText="1"/>
    </xf>
    <xf numFmtId="4" fontId="4" fillId="2" borderId="5" xfId="1" quotePrefix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vertical="center"/>
    </xf>
    <xf numFmtId="4" fontId="4" fillId="2" borderId="6" xfId="1" applyNumberFormat="1" applyFont="1" applyFill="1" applyBorder="1" applyAlignment="1">
      <alignment horizontal="center" vertical="center"/>
    </xf>
    <xf numFmtId="4" fontId="3" fillId="2" borderId="6" xfId="1" quotePrefix="1" applyNumberFormat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4" fontId="4" fillId="2" borderId="1" xfId="1" quotePrefix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4" fontId="2" fillId="2" borderId="0" xfId="1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0" fillId="2" borderId="0" xfId="0" applyFill="1"/>
    <xf numFmtId="43" fontId="0" fillId="2" borderId="0" xfId="2" applyFont="1" applyFill="1"/>
    <xf numFmtId="43" fontId="2" fillId="2" borderId="0" xfId="2" applyFont="1" applyFill="1" applyAlignment="1">
      <alignment vertical="center" wrapText="1"/>
    </xf>
    <xf numFmtId="4" fontId="6" fillId="2" borderId="0" xfId="0" applyNumberFormat="1" applyFont="1" applyFill="1" applyAlignment="1">
      <alignment vertical="center"/>
    </xf>
    <xf numFmtId="43" fontId="6" fillId="2" borderId="0" xfId="2" applyFont="1" applyFill="1" applyAlignment="1">
      <alignment vertical="center"/>
    </xf>
    <xf numFmtId="0" fontId="4" fillId="2" borderId="0" xfId="1" applyFont="1" applyFill="1" applyBorder="1" applyAlignment="1">
      <alignment horizontal="center" vertical="center" wrapText="1"/>
    </xf>
    <xf numFmtId="4" fontId="3" fillId="2" borderId="0" xfId="1" applyNumberFormat="1" applyFont="1" applyFill="1" applyBorder="1" applyAlignment="1">
      <alignment horizontal="center" vertical="center" wrapText="1"/>
    </xf>
    <xf numFmtId="4" fontId="3" fillId="2" borderId="0" xfId="1" quotePrefix="1" applyNumberFormat="1" applyFont="1" applyFill="1" applyBorder="1" applyAlignment="1">
      <alignment horizontal="center" vertical="center" wrapText="1"/>
    </xf>
    <xf numFmtId="4" fontId="4" fillId="2" borderId="0" xfId="1" applyNumberFormat="1" applyFont="1" applyFill="1" applyBorder="1" applyAlignment="1">
      <alignment horizontal="center" vertical="center" wrapText="1"/>
    </xf>
    <xf numFmtId="4" fontId="4" fillId="2" borderId="0" xfId="1" quotePrefix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43" fontId="1" fillId="2" borderId="0" xfId="2" applyFont="1" applyFill="1" applyAlignment="1">
      <alignment vertical="center" wrapText="1"/>
    </xf>
    <xf numFmtId="0" fontId="10" fillId="0" borderId="0" xfId="0" applyFont="1"/>
    <xf numFmtId="0" fontId="1" fillId="2" borderId="0" xfId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8" fillId="2" borderId="0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2" fillId="2" borderId="0" xfId="1" applyFont="1" applyFill="1"/>
    <xf numFmtId="0" fontId="12" fillId="2" borderId="0" xfId="1" applyFont="1" applyFill="1" applyAlignment="1">
      <alignment horizontal="center"/>
    </xf>
    <xf numFmtId="0" fontId="13" fillId="2" borderId="0" xfId="0" applyFont="1" applyFill="1" applyAlignment="1">
      <alignment horizontal="left" vertical="top"/>
    </xf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"/>
    </xf>
    <xf numFmtId="0" fontId="17" fillId="2" borderId="0" xfId="0" applyFont="1" applyFill="1" applyAlignment="1">
      <alignment vertical="top"/>
    </xf>
    <xf numFmtId="0" fontId="19" fillId="2" borderId="0" xfId="0" applyFont="1" applyFill="1" applyAlignment="1">
      <alignment horizontal="left" vertical="top"/>
    </xf>
    <xf numFmtId="0" fontId="17" fillId="2" borderId="0" xfId="4" applyFont="1" applyFill="1" applyAlignment="1">
      <alignment vertical="center" wrapText="1"/>
    </xf>
    <xf numFmtId="0" fontId="18" fillId="2" borderId="0" xfId="4" applyFont="1" applyFill="1" applyAlignment="1">
      <alignment vertical="center" wrapText="1"/>
    </xf>
    <xf numFmtId="0" fontId="18" fillId="2" borderId="0" xfId="1" applyFont="1" applyFill="1" applyAlignment="1">
      <alignment horizontal="center"/>
    </xf>
    <xf numFmtId="0" fontId="18" fillId="2" borderId="0" xfId="0" applyFont="1" applyFill="1" applyAlignment="1">
      <alignment horizontal="right" vertical="top"/>
    </xf>
    <xf numFmtId="0" fontId="18" fillId="2" borderId="0" xfId="0" applyFont="1" applyFill="1" applyAlignment="1">
      <alignment vertical="top"/>
    </xf>
    <xf numFmtId="0" fontId="18" fillId="2" borderId="0" xfId="0" applyFont="1" applyFill="1" applyAlignment="1">
      <alignment horizontal="center" vertical="top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/>
    </xf>
    <xf numFmtId="43" fontId="17" fillId="2" borderId="5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right" vertical="top" wrapText="1" readingOrder="1"/>
    </xf>
    <xf numFmtId="0" fontId="17" fillId="2" borderId="10" xfId="0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center" vertical="top"/>
    </xf>
    <xf numFmtId="43" fontId="7" fillId="2" borderId="10" xfId="2" applyFont="1" applyFill="1" applyBorder="1" applyAlignment="1">
      <alignment vertical="top"/>
    </xf>
    <xf numFmtId="43" fontId="17" fillId="2" borderId="11" xfId="2" applyFont="1" applyFill="1" applyBorder="1" applyAlignment="1">
      <alignment vertical="top"/>
    </xf>
    <xf numFmtId="0" fontId="18" fillId="2" borderId="12" xfId="0" applyFont="1" applyFill="1" applyBorder="1" applyAlignment="1">
      <alignment horizontal="right" vertical="top" wrapText="1" readingOrder="1"/>
    </xf>
    <xf numFmtId="0" fontId="18" fillId="2" borderId="13" xfId="0" applyFont="1" applyFill="1" applyBorder="1" applyAlignment="1">
      <alignment vertical="top" wrapText="1"/>
    </xf>
    <xf numFmtId="0" fontId="18" fillId="2" borderId="13" xfId="0" applyFont="1" applyFill="1" applyBorder="1" applyAlignment="1">
      <alignment horizontal="center" vertical="top"/>
    </xf>
    <xf numFmtId="43" fontId="18" fillId="2" borderId="13" xfId="2" applyFont="1" applyFill="1" applyBorder="1" applyAlignment="1">
      <alignment horizontal="center" vertical="top"/>
    </xf>
    <xf numFmtId="43" fontId="18" fillId="2" borderId="13" xfId="2" applyFont="1" applyFill="1" applyBorder="1" applyAlignment="1">
      <alignment vertical="top"/>
    </xf>
    <xf numFmtId="43" fontId="18" fillId="2" borderId="14" xfId="2" applyFont="1" applyFill="1" applyBorder="1" applyAlignment="1">
      <alignment vertical="top"/>
    </xf>
    <xf numFmtId="0" fontId="18" fillId="2" borderId="13" xfId="0" applyFont="1" applyFill="1" applyBorder="1" applyAlignment="1">
      <alignment vertical="top"/>
    </xf>
    <xf numFmtId="0" fontId="17" fillId="2" borderId="12" xfId="0" applyFont="1" applyFill="1" applyBorder="1" applyAlignment="1">
      <alignment horizontal="right" vertical="top" wrapText="1" readingOrder="1"/>
    </xf>
    <xf numFmtId="0" fontId="17" fillId="2" borderId="13" xfId="0" applyFont="1" applyFill="1" applyBorder="1" applyAlignment="1">
      <alignment horizontal="center" vertical="top"/>
    </xf>
    <xf numFmtId="43" fontId="17" fillId="2" borderId="13" xfId="2" applyFont="1" applyFill="1" applyBorder="1" applyAlignment="1">
      <alignment horizontal="center" vertical="top"/>
    </xf>
    <xf numFmtId="43" fontId="17" fillId="2" borderId="13" xfId="2" applyFont="1" applyFill="1" applyBorder="1" applyAlignment="1">
      <alignment vertical="top"/>
    </xf>
    <xf numFmtId="43" fontId="17" fillId="2" borderId="14" xfId="2" applyFont="1" applyFill="1" applyBorder="1" applyAlignment="1">
      <alignment vertical="top"/>
    </xf>
    <xf numFmtId="0" fontId="18" fillId="2" borderId="10" xfId="0" applyFont="1" applyFill="1" applyBorder="1" applyAlignment="1">
      <alignment horizontal="center" vertical="top"/>
    </xf>
    <xf numFmtId="43" fontId="18" fillId="2" borderId="10" xfId="2" applyFont="1" applyFill="1" applyBorder="1" applyAlignment="1">
      <alignment horizontal="center" vertical="top"/>
    </xf>
    <xf numFmtId="43" fontId="18" fillId="2" borderId="10" xfId="2" applyFont="1" applyFill="1" applyBorder="1" applyAlignment="1">
      <alignment vertical="top"/>
    </xf>
    <xf numFmtId="0" fontId="17" fillId="2" borderId="15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left" vertical="center"/>
    </xf>
    <xf numFmtId="10" fontId="17" fillId="2" borderId="16" xfId="3" applyNumberFormat="1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43" fontId="17" fillId="2" borderId="18" xfId="2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left" vertical="center"/>
    </xf>
    <xf numFmtId="10" fontId="17" fillId="2" borderId="20" xfId="3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43" fontId="17" fillId="2" borderId="7" xfId="2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top"/>
    </xf>
    <xf numFmtId="0" fontId="20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/>
    </xf>
    <xf numFmtId="0" fontId="1" fillId="2" borderId="0" xfId="1" applyFont="1" applyFill="1" applyBorder="1" applyAlignment="1">
      <alignment horizontal="center" vertical="center" wrapText="1"/>
    </xf>
    <xf numFmtId="4" fontId="11" fillId="2" borderId="2" xfId="1" applyNumberFormat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9" fontId="4" fillId="2" borderId="1" xfId="1" applyNumberFormat="1" applyFont="1" applyFill="1" applyBorder="1" applyAlignment="1">
      <alignment horizontal="left" vertical="center"/>
    </xf>
    <xf numFmtId="43" fontId="2" fillId="2" borderId="0" xfId="1" applyNumberFormat="1" applyFont="1" applyFill="1" applyBorder="1" applyAlignment="1">
      <alignment vertical="center" wrapText="1"/>
    </xf>
    <xf numFmtId="0" fontId="3" fillId="2" borderId="6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" fillId="2" borderId="26" xfId="1" applyFont="1" applyFill="1" applyBorder="1" applyAlignment="1">
      <alignment horizontal="center" vertical="center" wrapText="1"/>
    </xf>
    <xf numFmtId="0" fontId="1" fillId="2" borderId="24" xfId="1" applyFont="1" applyFill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8" fillId="2" borderId="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4" fillId="0" borderId="22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/>
    </xf>
    <xf numFmtId="0" fontId="18" fillId="2" borderId="0" xfId="4" applyFont="1" applyFill="1" applyAlignment="1">
      <alignment horizontal="left" vertical="center" wrapText="1"/>
    </xf>
    <xf numFmtId="0" fontId="17" fillId="2" borderId="1" xfId="0" applyFont="1" applyFill="1" applyBorder="1" applyAlignment="1">
      <alignment horizontal="left" vertical="top" wrapText="1"/>
    </xf>
  </cellXfs>
  <cellStyles count="5">
    <cellStyle name="Millares" xfId="2" builtinId="3"/>
    <cellStyle name="Normal" xfId="0" builtinId="0"/>
    <cellStyle name="Normal 2" xfId="1" xr:uid="{00000000-0005-0000-0000-000002000000}"/>
    <cellStyle name="Normal 2 2 2" xfId="4" xr:uid="{FC6844F4-4660-40A8-8972-C490116E5F33}"/>
    <cellStyle name="Porcentaje" xfId="3" builtinId="5"/>
  </cellStyles>
  <dxfs count="0"/>
  <tableStyles count="0" defaultTableStyle="TableStyleMedium2" defaultPivotStyle="PivotStyleLight16"/>
  <colors>
    <mruColors>
      <color rgb="FFCCFFFF"/>
      <color rgb="FF00FFFF"/>
      <color rgb="FFFDEFE7"/>
      <color rgb="FFFF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Y43"/>
  <sheetViews>
    <sheetView showGridLines="0" tabSelected="1" zoomScale="85" zoomScaleNormal="85" workbookViewId="0">
      <selection activeCell="H12" sqref="H12"/>
    </sheetView>
  </sheetViews>
  <sheetFormatPr baseColWidth="10" defaultColWidth="10.85546875" defaultRowHeight="12.75" x14ac:dyDescent="0.25"/>
  <cols>
    <col min="1" max="1" width="4.5703125" style="29" customWidth="1"/>
    <col min="2" max="2" width="45" style="29" customWidth="1"/>
    <col min="3" max="3" width="7.42578125" style="29" customWidth="1"/>
    <col min="4" max="4" width="13.42578125" style="35" customWidth="1"/>
    <col min="5" max="5" width="12.7109375" style="35" customWidth="1"/>
    <col min="6" max="10" width="11.140625" style="35" customWidth="1"/>
    <col min="11" max="11" width="18.28515625" style="35" customWidth="1"/>
    <col min="12" max="12" width="27.5703125" style="35" hidden="1" customWidth="1"/>
    <col min="13" max="13" width="3.42578125" style="29" hidden="1" customWidth="1"/>
    <col min="14" max="14" width="18.85546875" style="29" customWidth="1"/>
    <col min="15" max="15" width="6.28515625" style="29" customWidth="1"/>
    <col min="16" max="16" width="16.7109375" style="29" customWidth="1"/>
    <col min="17" max="17" width="12.140625" style="29" customWidth="1"/>
    <col min="18" max="21" width="10.85546875" style="29" customWidth="1"/>
    <col min="22" max="22" width="14" style="29" customWidth="1"/>
    <col min="23" max="29" width="10.85546875" style="29" customWidth="1"/>
    <col min="30" max="265" width="10.85546875" style="29"/>
    <col min="266" max="266" width="41" style="29" customWidth="1"/>
    <col min="267" max="267" width="11.7109375" style="29" bestFit="1" customWidth="1"/>
    <col min="268" max="268" width="21.5703125" style="29" customWidth="1"/>
    <col min="269" max="269" width="24.85546875" style="29" customWidth="1"/>
    <col min="270" max="285" width="10.85546875" style="29" customWidth="1"/>
    <col min="286" max="521" width="10.85546875" style="29"/>
    <col min="522" max="522" width="41" style="29" customWidth="1"/>
    <col min="523" max="523" width="11.7109375" style="29" bestFit="1" customWidth="1"/>
    <col min="524" max="524" width="21.5703125" style="29" customWidth="1"/>
    <col min="525" max="525" width="24.85546875" style="29" customWidth="1"/>
    <col min="526" max="541" width="10.85546875" style="29" customWidth="1"/>
    <col min="542" max="777" width="10.85546875" style="29"/>
    <col min="778" max="778" width="41" style="29" customWidth="1"/>
    <col min="779" max="779" width="11.7109375" style="29" bestFit="1" customWidth="1"/>
    <col min="780" max="780" width="21.5703125" style="29" customWidth="1"/>
    <col min="781" max="781" width="24.85546875" style="29" customWidth="1"/>
    <col min="782" max="797" width="10.85546875" style="29" customWidth="1"/>
    <col min="798" max="1033" width="10.85546875" style="29"/>
    <col min="1034" max="1034" width="41" style="29" customWidth="1"/>
    <col min="1035" max="1035" width="11.7109375" style="29" bestFit="1" customWidth="1"/>
    <col min="1036" max="1036" width="21.5703125" style="29" customWidth="1"/>
    <col min="1037" max="1037" width="24.85546875" style="29" customWidth="1"/>
    <col min="1038" max="1053" width="10.85546875" style="29" customWidth="1"/>
    <col min="1054" max="1289" width="10.85546875" style="29"/>
    <col min="1290" max="1290" width="41" style="29" customWidth="1"/>
    <col min="1291" max="1291" width="11.7109375" style="29" bestFit="1" customWidth="1"/>
    <col min="1292" max="1292" width="21.5703125" style="29" customWidth="1"/>
    <col min="1293" max="1293" width="24.85546875" style="29" customWidth="1"/>
    <col min="1294" max="1309" width="10.85546875" style="29" customWidth="1"/>
    <col min="1310" max="1545" width="10.85546875" style="29"/>
    <col min="1546" max="1546" width="41" style="29" customWidth="1"/>
    <col min="1547" max="1547" width="11.7109375" style="29" bestFit="1" customWidth="1"/>
    <col min="1548" max="1548" width="21.5703125" style="29" customWidth="1"/>
    <col min="1549" max="1549" width="24.85546875" style="29" customWidth="1"/>
    <col min="1550" max="1565" width="10.85546875" style="29" customWidth="1"/>
    <col min="1566" max="1801" width="10.85546875" style="29"/>
    <col min="1802" max="1802" width="41" style="29" customWidth="1"/>
    <col min="1803" max="1803" width="11.7109375" style="29" bestFit="1" customWidth="1"/>
    <col min="1804" max="1804" width="21.5703125" style="29" customWidth="1"/>
    <col min="1805" max="1805" width="24.85546875" style="29" customWidth="1"/>
    <col min="1806" max="1821" width="10.85546875" style="29" customWidth="1"/>
    <col min="1822" max="2057" width="10.85546875" style="29"/>
    <col min="2058" max="2058" width="41" style="29" customWidth="1"/>
    <col min="2059" max="2059" width="11.7109375" style="29" bestFit="1" customWidth="1"/>
    <col min="2060" max="2060" width="21.5703125" style="29" customWidth="1"/>
    <col min="2061" max="2061" width="24.85546875" style="29" customWidth="1"/>
    <col min="2062" max="2077" width="10.85546875" style="29" customWidth="1"/>
    <col min="2078" max="2313" width="10.85546875" style="29"/>
    <col min="2314" max="2314" width="41" style="29" customWidth="1"/>
    <col min="2315" max="2315" width="11.7109375" style="29" bestFit="1" customWidth="1"/>
    <col min="2316" max="2316" width="21.5703125" style="29" customWidth="1"/>
    <col min="2317" max="2317" width="24.85546875" style="29" customWidth="1"/>
    <col min="2318" max="2333" width="10.85546875" style="29" customWidth="1"/>
    <col min="2334" max="2569" width="10.85546875" style="29"/>
    <col min="2570" max="2570" width="41" style="29" customWidth="1"/>
    <col min="2571" max="2571" width="11.7109375" style="29" bestFit="1" customWidth="1"/>
    <col min="2572" max="2572" width="21.5703125" style="29" customWidth="1"/>
    <col min="2573" max="2573" width="24.85546875" style="29" customWidth="1"/>
    <col min="2574" max="2589" width="10.85546875" style="29" customWidth="1"/>
    <col min="2590" max="2825" width="10.85546875" style="29"/>
    <col min="2826" max="2826" width="41" style="29" customWidth="1"/>
    <col min="2827" max="2827" width="11.7109375" style="29" bestFit="1" customWidth="1"/>
    <col min="2828" max="2828" width="21.5703125" style="29" customWidth="1"/>
    <col min="2829" max="2829" width="24.85546875" style="29" customWidth="1"/>
    <col min="2830" max="2845" width="10.85546875" style="29" customWidth="1"/>
    <col min="2846" max="3081" width="10.85546875" style="29"/>
    <col min="3082" max="3082" width="41" style="29" customWidth="1"/>
    <col min="3083" max="3083" width="11.7109375" style="29" bestFit="1" customWidth="1"/>
    <col min="3084" max="3084" width="21.5703125" style="29" customWidth="1"/>
    <col min="3085" max="3085" width="24.85546875" style="29" customWidth="1"/>
    <col min="3086" max="3101" width="10.85546875" style="29" customWidth="1"/>
    <col min="3102" max="3337" width="10.85546875" style="29"/>
    <col min="3338" max="3338" width="41" style="29" customWidth="1"/>
    <col min="3339" max="3339" width="11.7109375" style="29" bestFit="1" customWidth="1"/>
    <col min="3340" max="3340" width="21.5703125" style="29" customWidth="1"/>
    <col min="3341" max="3341" width="24.85546875" style="29" customWidth="1"/>
    <col min="3342" max="3357" width="10.85546875" style="29" customWidth="1"/>
    <col min="3358" max="3593" width="10.85546875" style="29"/>
    <col min="3594" max="3594" width="41" style="29" customWidth="1"/>
    <col min="3595" max="3595" width="11.7109375" style="29" bestFit="1" customWidth="1"/>
    <col min="3596" max="3596" width="21.5703125" style="29" customWidth="1"/>
    <col min="3597" max="3597" width="24.85546875" style="29" customWidth="1"/>
    <col min="3598" max="3613" width="10.85546875" style="29" customWidth="1"/>
    <col min="3614" max="3849" width="10.85546875" style="29"/>
    <col min="3850" max="3850" width="41" style="29" customWidth="1"/>
    <col min="3851" max="3851" width="11.7109375" style="29" bestFit="1" customWidth="1"/>
    <col min="3852" max="3852" width="21.5703125" style="29" customWidth="1"/>
    <col min="3853" max="3853" width="24.85546875" style="29" customWidth="1"/>
    <col min="3854" max="3869" width="10.85546875" style="29" customWidth="1"/>
    <col min="3870" max="4105" width="10.85546875" style="29"/>
    <col min="4106" max="4106" width="41" style="29" customWidth="1"/>
    <col min="4107" max="4107" width="11.7109375" style="29" bestFit="1" customWidth="1"/>
    <col min="4108" max="4108" width="21.5703125" style="29" customWidth="1"/>
    <col min="4109" max="4109" width="24.85546875" style="29" customWidth="1"/>
    <col min="4110" max="4125" width="10.85546875" style="29" customWidth="1"/>
    <col min="4126" max="4361" width="10.85546875" style="29"/>
    <col min="4362" max="4362" width="41" style="29" customWidth="1"/>
    <col min="4363" max="4363" width="11.7109375" style="29" bestFit="1" customWidth="1"/>
    <col min="4364" max="4364" width="21.5703125" style="29" customWidth="1"/>
    <col min="4365" max="4365" width="24.85546875" style="29" customWidth="1"/>
    <col min="4366" max="4381" width="10.85546875" style="29" customWidth="1"/>
    <col min="4382" max="4617" width="10.85546875" style="29"/>
    <col min="4618" max="4618" width="41" style="29" customWidth="1"/>
    <col min="4619" max="4619" width="11.7109375" style="29" bestFit="1" customWidth="1"/>
    <col min="4620" max="4620" width="21.5703125" style="29" customWidth="1"/>
    <col min="4621" max="4621" width="24.85546875" style="29" customWidth="1"/>
    <col min="4622" max="4637" width="10.85546875" style="29" customWidth="1"/>
    <col min="4638" max="4873" width="10.85546875" style="29"/>
    <col min="4874" max="4874" width="41" style="29" customWidth="1"/>
    <col min="4875" max="4875" width="11.7109375" style="29" bestFit="1" customWidth="1"/>
    <col min="4876" max="4876" width="21.5703125" style="29" customWidth="1"/>
    <col min="4877" max="4877" width="24.85546875" style="29" customWidth="1"/>
    <col min="4878" max="4893" width="10.85546875" style="29" customWidth="1"/>
    <col min="4894" max="5129" width="10.85546875" style="29"/>
    <col min="5130" max="5130" width="41" style="29" customWidth="1"/>
    <col min="5131" max="5131" width="11.7109375" style="29" bestFit="1" customWidth="1"/>
    <col min="5132" max="5132" width="21.5703125" style="29" customWidth="1"/>
    <col min="5133" max="5133" width="24.85546875" style="29" customWidth="1"/>
    <col min="5134" max="5149" width="10.85546875" style="29" customWidth="1"/>
    <col min="5150" max="5385" width="10.85546875" style="29"/>
    <col min="5386" max="5386" width="41" style="29" customWidth="1"/>
    <col min="5387" max="5387" width="11.7109375" style="29" bestFit="1" customWidth="1"/>
    <col min="5388" max="5388" width="21.5703125" style="29" customWidth="1"/>
    <col min="5389" max="5389" width="24.85546875" style="29" customWidth="1"/>
    <col min="5390" max="5405" width="10.85546875" style="29" customWidth="1"/>
    <col min="5406" max="5641" width="10.85546875" style="29"/>
    <col min="5642" max="5642" width="41" style="29" customWidth="1"/>
    <col min="5643" max="5643" width="11.7109375" style="29" bestFit="1" customWidth="1"/>
    <col min="5644" max="5644" width="21.5703125" style="29" customWidth="1"/>
    <col min="5645" max="5645" width="24.85546875" style="29" customWidth="1"/>
    <col min="5646" max="5661" width="10.85546875" style="29" customWidth="1"/>
    <col min="5662" max="5897" width="10.85546875" style="29"/>
    <col min="5898" max="5898" width="41" style="29" customWidth="1"/>
    <col min="5899" max="5899" width="11.7109375" style="29" bestFit="1" customWidth="1"/>
    <col min="5900" max="5900" width="21.5703125" style="29" customWidth="1"/>
    <col min="5901" max="5901" width="24.85546875" style="29" customWidth="1"/>
    <col min="5902" max="5917" width="10.85546875" style="29" customWidth="1"/>
    <col min="5918" max="6153" width="10.85546875" style="29"/>
    <col min="6154" max="6154" width="41" style="29" customWidth="1"/>
    <col min="6155" max="6155" width="11.7109375" style="29" bestFit="1" customWidth="1"/>
    <col min="6156" max="6156" width="21.5703125" style="29" customWidth="1"/>
    <col min="6157" max="6157" width="24.85546875" style="29" customWidth="1"/>
    <col min="6158" max="6173" width="10.85546875" style="29" customWidth="1"/>
    <col min="6174" max="6409" width="10.85546875" style="29"/>
    <col min="6410" max="6410" width="41" style="29" customWidth="1"/>
    <col min="6411" max="6411" width="11.7109375" style="29" bestFit="1" customWidth="1"/>
    <col min="6412" max="6412" width="21.5703125" style="29" customWidth="1"/>
    <col min="6413" max="6413" width="24.85546875" style="29" customWidth="1"/>
    <col min="6414" max="6429" width="10.85546875" style="29" customWidth="1"/>
    <col min="6430" max="6665" width="10.85546875" style="29"/>
    <col min="6666" max="6666" width="41" style="29" customWidth="1"/>
    <col min="6667" max="6667" width="11.7109375" style="29" bestFit="1" customWidth="1"/>
    <col min="6668" max="6668" width="21.5703125" style="29" customWidth="1"/>
    <col min="6669" max="6669" width="24.85546875" style="29" customWidth="1"/>
    <col min="6670" max="6685" width="10.85546875" style="29" customWidth="1"/>
    <col min="6686" max="6921" width="10.85546875" style="29"/>
    <col min="6922" max="6922" width="41" style="29" customWidth="1"/>
    <col min="6923" max="6923" width="11.7109375" style="29" bestFit="1" customWidth="1"/>
    <col min="6924" max="6924" width="21.5703125" style="29" customWidth="1"/>
    <col min="6925" max="6925" width="24.85546875" style="29" customWidth="1"/>
    <col min="6926" max="6941" width="10.85546875" style="29" customWidth="1"/>
    <col min="6942" max="7177" width="10.85546875" style="29"/>
    <col min="7178" max="7178" width="41" style="29" customWidth="1"/>
    <col min="7179" max="7179" width="11.7109375" style="29" bestFit="1" customWidth="1"/>
    <col min="7180" max="7180" width="21.5703125" style="29" customWidth="1"/>
    <col min="7181" max="7181" width="24.85546875" style="29" customWidth="1"/>
    <col min="7182" max="7197" width="10.85546875" style="29" customWidth="1"/>
    <col min="7198" max="7433" width="10.85546875" style="29"/>
    <col min="7434" max="7434" width="41" style="29" customWidth="1"/>
    <col min="7435" max="7435" width="11.7109375" style="29" bestFit="1" customWidth="1"/>
    <col min="7436" max="7436" width="21.5703125" style="29" customWidth="1"/>
    <col min="7437" max="7437" width="24.85546875" style="29" customWidth="1"/>
    <col min="7438" max="7453" width="10.85546875" style="29" customWidth="1"/>
    <col min="7454" max="7689" width="10.85546875" style="29"/>
    <col min="7690" max="7690" width="41" style="29" customWidth="1"/>
    <col min="7691" max="7691" width="11.7109375" style="29" bestFit="1" customWidth="1"/>
    <col min="7692" max="7692" width="21.5703125" style="29" customWidth="1"/>
    <col min="7693" max="7693" width="24.85546875" style="29" customWidth="1"/>
    <col min="7694" max="7709" width="10.85546875" style="29" customWidth="1"/>
    <col min="7710" max="7945" width="10.85546875" style="29"/>
    <col min="7946" max="7946" width="41" style="29" customWidth="1"/>
    <col min="7947" max="7947" width="11.7109375" style="29" bestFit="1" customWidth="1"/>
    <col min="7948" max="7948" width="21.5703125" style="29" customWidth="1"/>
    <col min="7949" max="7949" width="24.85546875" style="29" customWidth="1"/>
    <col min="7950" max="7965" width="10.85546875" style="29" customWidth="1"/>
    <col min="7966" max="8201" width="10.85546875" style="29"/>
    <col min="8202" max="8202" width="41" style="29" customWidth="1"/>
    <col min="8203" max="8203" width="11.7109375" style="29" bestFit="1" customWidth="1"/>
    <col min="8204" max="8204" width="21.5703125" style="29" customWidth="1"/>
    <col min="8205" max="8205" width="24.85546875" style="29" customWidth="1"/>
    <col min="8206" max="8221" width="10.85546875" style="29" customWidth="1"/>
    <col min="8222" max="8457" width="10.85546875" style="29"/>
    <col min="8458" max="8458" width="41" style="29" customWidth="1"/>
    <col min="8459" max="8459" width="11.7109375" style="29" bestFit="1" customWidth="1"/>
    <col min="8460" max="8460" width="21.5703125" style="29" customWidth="1"/>
    <col min="8461" max="8461" width="24.85546875" style="29" customWidth="1"/>
    <col min="8462" max="8477" width="10.85546875" style="29" customWidth="1"/>
    <col min="8478" max="8713" width="10.85546875" style="29"/>
    <col min="8714" max="8714" width="41" style="29" customWidth="1"/>
    <col min="8715" max="8715" width="11.7109375" style="29" bestFit="1" customWidth="1"/>
    <col min="8716" max="8716" width="21.5703125" style="29" customWidth="1"/>
    <col min="8717" max="8717" width="24.85546875" style="29" customWidth="1"/>
    <col min="8718" max="8733" width="10.85546875" style="29" customWidth="1"/>
    <col min="8734" max="8969" width="10.85546875" style="29"/>
    <col min="8970" max="8970" width="41" style="29" customWidth="1"/>
    <col min="8971" max="8971" width="11.7109375" style="29" bestFit="1" customWidth="1"/>
    <col min="8972" max="8972" width="21.5703125" style="29" customWidth="1"/>
    <col min="8973" max="8973" width="24.85546875" style="29" customWidth="1"/>
    <col min="8974" max="8989" width="10.85546875" style="29" customWidth="1"/>
    <col min="8990" max="9225" width="10.85546875" style="29"/>
    <col min="9226" max="9226" width="41" style="29" customWidth="1"/>
    <col min="9227" max="9227" width="11.7109375" style="29" bestFit="1" customWidth="1"/>
    <col min="9228" max="9228" width="21.5703125" style="29" customWidth="1"/>
    <col min="9229" max="9229" width="24.85546875" style="29" customWidth="1"/>
    <col min="9230" max="9245" width="10.85546875" style="29" customWidth="1"/>
    <col min="9246" max="9481" width="10.85546875" style="29"/>
    <col min="9482" max="9482" width="41" style="29" customWidth="1"/>
    <col min="9483" max="9483" width="11.7109375" style="29" bestFit="1" customWidth="1"/>
    <col min="9484" max="9484" width="21.5703125" style="29" customWidth="1"/>
    <col min="9485" max="9485" width="24.85546875" style="29" customWidth="1"/>
    <col min="9486" max="9501" width="10.85546875" style="29" customWidth="1"/>
    <col min="9502" max="9737" width="10.85546875" style="29"/>
    <col min="9738" max="9738" width="41" style="29" customWidth="1"/>
    <col min="9739" max="9739" width="11.7109375" style="29" bestFit="1" customWidth="1"/>
    <col min="9740" max="9740" width="21.5703125" style="29" customWidth="1"/>
    <col min="9741" max="9741" width="24.85546875" style="29" customWidth="1"/>
    <col min="9742" max="9757" width="10.85546875" style="29" customWidth="1"/>
    <col min="9758" max="9993" width="10.85546875" style="29"/>
    <col min="9994" max="9994" width="41" style="29" customWidth="1"/>
    <col min="9995" max="9995" width="11.7109375" style="29" bestFit="1" customWidth="1"/>
    <col min="9996" max="9996" width="21.5703125" style="29" customWidth="1"/>
    <col min="9997" max="9997" width="24.85546875" style="29" customWidth="1"/>
    <col min="9998" max="10013" width="10.85546875" style="29" customWidth="1"/>
    <col min="10014" max="10249" width="10.85546875" style="29"/>
    <col min="10250" max="10250" width="41" style="29" customWidth="1"/>
    <col min="10251" max="10251" width="11.7109375" style="29" bestFit="1" customWidth="1"/>
    <col min="10252" max="10252" width="21.5703125" style="29" customWidth="1"/>
    <col min="10253" max="10253" width="24.85546875" style="29" customWidth="1"/>
    <col min="10254" max="10269" width="10.85546875" style="29" customWidth="1"/>
    <col min="10270" max="10505" width="10.85546875" style="29"/>
    <col min="10506" max="10506" width="41" style="29" customWidth="1"/>
    <col min="10507" max="10507" width="11.7109375" style="29" bestFit="1" customWidth="1"/>
    <col min="10508" max="10508" width="21.5703125" style="29" customWidth="1"/>
    <col min="10509" max="10509" width="24.85546875" style="29" customWidth="1"/>
    <col min="10510" max="10525" width="10.85546875" style="29" customWidth="1"/>
    <col min="10526" max="10761" width="10.85546875" style="29"/>
    <col min="10762" max="10762" width="41" style="29" customWidth="1"/>
    <col min="10763" max="10763" width="11.7109375" style="29" bestFit="1" customWidth="1"/>
    <col min="10764" max="10764" width="21.5703125" style="29" customWidth="1"/>
    <col min="10765" max="10765" width="24.85546875" style="29" customWidth="1"/>
    <col min="10766" max="10781" width="10.85546875" style="29" customWidth="1"/>
    <col min="10782" max="11017" width="10.85546875" style="29"/>
    <col min="11018" max="11018" width="41" style="29" customWidth="1"/>
    <col min="11019" max="11019" width="11.7109375" style="29" bestFit="1" customWidth="1"/>
    <col min="11020" max="11020" width="21.5703125" style="29" customWidth="1"/>
    <col min="11021" max="11021" width="24.85546875" style="29" customWidth="1"/>
    <col min="11022" max="11037" width="10.85546875" style="29" customWidth="1"/>
    <col min="11038" max="11273" width="10.85546875" style="29"/>
    <col min="11274" max="11274" width="41" style="29" customWidth="1"/>
    <col min="11275" max="11275" width="11.7109375" style="29" bestFit="1" customWidth="1"/>
    <col min="11276" max="11276" width="21.5703125" style="29" customWidth="1"/>
    <col min="11277" max="11277" width="24.85546875" style="29" customWidth="1"/>
    <col min="11278" max="11293" width="10.85546875" style="29" customWidth="1"/>
    <col min="11294" max="11529" width="10.85546875" style="29"/>
    <col min="11530" max="11530" width="41" style="29" customWidth="1"/>
    <col min="11531" max="11531" width="11.7109375" style="29" bestFit="1" customWidth="1"/>
    <col min="11532" max="11532" width="21.5703125" style="29" customWidth="1"/>
    <col min="11533" max="11533" width="24.85546875" style="29" customWidth="1"/>
    <col min="11534" max="11549" width="10.85546875" style="29" customWidth="1"/>
    <col min="11550" max="11785" width="10.85546875" style="29"/>
    <col min="11786" max="11786" width="41" style="29" customWidth="1"/>
    <col min="11787" max="11787" width="11.7109375" style="29" bestFit="1" customWidth="1"/>
    <col min="11788" max="11788" width="21.5703125" style="29" customWidth="1"/>
    <col min="11789" max="11789" width="24.85546875" style="29" customWidth="1"/>
    <col min="11790" max="11805" width="10.85546875" style="29" customWidth="1"/>
    <col min="11806" max="12041" width="10.85546875" style="29"/>
    <col min="12042" max="12042" width="41" style="29" customWidth="1"/>
    <col min="12043" max="12043" width="11.7109375" style="29" bestFit="1" customWidth="1"/>
    <col min="12044" max="12044" width="21.5703125" style="29" customWidth="1"/>
    <col min="12045" max="12045" width="24.85546875" style="29" customWidth="1"/>
    <col min="12046" max="12061" width="10.85546875" style="29" customWidth="1"/>
    <col min="12062" max="12297" width="10.85546875" style="29"/>
    <col min="12298" max="12298" width="41" style="29" customWidth="1"/>
    <col min="12299" max="12299" width="11.7109375" style="29" bestFit="1" customWidth="1"/>
    <col min="12300" max="12300" width="21.5703125" style="29" customWidth="1"/>
    <col min="12301" max="12301" width="24.85546875" style="29" customWidth="1"/>
    <col min="12302" max="12317" width="10.85546875" style="29" customWidth="1"/>
    <col min="12318" max="12553" width="10.85546875" style="29"/>
    <col min="12554" max="12554" width="41" style="29" customWidth="1"/>
    <col min="12555" max="12555" width="11.7109375" style="29" bestFit="1" customWidth="1"/>
    <col min="12556" max="12556" width="21.5703125" style="29" customWidth="1"/>
    <col min="12557" max="12557" width="24.85546875" style="29" customWidth="1"/>
    <col min="12558" max="12573" width="10.85546875" style="29" customWidth="1"/>
    <col min="12574" max="12809" width="10.85546875" style="29"/>
    <col min="12810" max="12810" width="41" style="29" customWidth="1"/>
    <col min="12811" max="12811" width="11.7109375" style="29" bestFit="1" customWidth="1"/>
    <col min="12812" max="12812" width="21.5703125" style="29" customWidth="1"/>
    <col min="12813" max="12813" width="24.85546875" style="29" customWidth="1"/>
    <col min="12814" max="12829" width="10.85546875" style="29" customWidth="1"/>
    <col min="12830" max="13065" width="10.85546875" style="29"/>
    <col min="13066" max="13066" width="41" style="29" customWidth="1"/>
    <col min="13067" max="13067" width="11.7109375" style="29" bestFit="1" customWidth="1"/>
    <col min="13068" max="13068" width="21.5703125" style="29" customWidth="1"/>
    <col min="13069" max="13069" width="24.85546875" style="29" customWidth="1"/>
    <col min="13070" max="13085" width="10.85546875" style="29" customWidth="1"/>
    <col min="13086" max="13321" width="10.85546875" style="29"/>
    <col min="13322" max="13322" width="41" style="29" customWidth="1"/>
    <col min="13323" max="13323" width="11.7109375" style="29" bestFit="1" customWidth="1"/>
    <col min="13324" max="13324" width="21.5703125" style="29" customWidth="1"/>
    <col min="13325" max="13325" width="24.85546875" style="29" customWidth="1"/>
    <col min="13326" max="13341" width="10.85546875" style="29" customWidth="1"/>
    <col min="13342" max="13577" width="10.85546875" style="29"/>
    <col min="13578" max="13578" width="41" style="29" customWidth="1"/>
    <col min="13579" max="13579" width="11.7109375" style="29" bestFit="1" customWidth="1"/>
    <col min="13580" max="13580" width="21.5703125" style="29" customWidth="1"/>
    <col min="13581" max="13581" width="24.85546875" style="29" customWidth="1"/>
    <col min="13582" max="13597" width="10.85546875" style="29" customWidth="1"/>
    <col min="13598" max="13833" width="10.85546875" style="29"/>
    <col min="13834" max="13834" width="41" style="29" customWidth="1"/>
    <col min="13835" max="13835" width="11.7109375" style="29" bestFit="1" customWidth="1"/>
    <col min="13836" max="13836" width="21.5703125" style="29" customWidth="1"/>
    <col min="13837" max="13837" width="24.85546875" style="29" customWidth="1"/>
    <col min="13838" max="13853" width="10.85546875" style="29" customWidth="1"/>
    <col min="13854" max="14089" width="10.85546875" style="29"/>
    <col min="14090" max="14090" width="41" style="29" customWidth="1"/>
    <col min="14091" max="14091" width="11.7109375" style="29" bestFit="1" customWidth="1"/>
    <col min="14092" max="14092" width="21.5703125" style="29" customWidth="1"/>
    <col min="14093" max="14093" width="24.85546875" style="29" customWidth="1"/>
    <col min="14094" max="14109" width="10.85546875" style="29" customWidth="1"/>
    <col min="14110" max="14345" width="10.85546875" style="29"/>
    <col min="14346" max="14346" width="41" style="29" customWidth="1"/>
    <col min="14347" max="14347" width="11.7109375" style="29" bestFit="1" customWidth="1"/>
    <col min="14348" max="14348" width="21.5703125" style="29" customWidth="1"/>
    <col min="14349" max="14349" width="24.85546875" style="29" customWidth="1"/>
    <col min="14350" max="14365" width="10.85546875" style="29" customWidth="1"/>
    <col min="14366" max="14601" width="10.85546875" style="29"/>
    <col min="14602" max="14602" width="41" style="29" customWidth="1"/>
    <col min="14603" max="14603" width="11.7109375" style="29" bestFit="1" customWidth="1"/>
    <col min="14604" max="14604" width="21.5703125" style="29" customWidth="1"/>
    <col min="14605" max="14605" width="24.85546875" style="29" customWidth="1"/>
    <col min="14606" max="14621" width="10.85546875" style="29" customWidth="1"/>
    <col min="14622" max="14857" width="10.85546875" style="29"/>
    <col min="14858" max="14858" width="41" style="29" customWidth="1"/>
    <col min="14859" max="14859" width="11.7109375" style="29" bestFit="1" customWidth="1"/>
    <col min="14860" max="14860" width="21.5703125" style="29" customWidth="1"/>
    <col min="14861" max="14861" width="24.85546875" style="29" customWidth="1"/>
    <col min="14862" max="14877" width="10.85546875" style="29" customWidth="1"/>
    <col min="14878" max="15113" width="10.85546875" style="29"/>
    <col min="15114" max="15114" width="41" style="29" customWidth="1"/>
    <col min="15115" max="15115" width="11.7109375" style="29" bestFit="1" customWidth="1"/>
    <col min="15116" max="15116" width="21.5703125" style="29" customWidth="1"/>
    <col min="15117" max="15117" width="24.85546875" style="29" customWidth="1"/>
    <col min="15118" max="15133" width="10.85546875" style="29" customWidth="1"/>
    <col min="15134" max="15369" width="10.85546875" style="29"/>
    <col min="15370" max="15370" width="41" style="29" customWidth="1"/>
    <col min="15371" max="15371" width="11.7109375" style="29" bestFit="1" customWidth="1"/>
    <col min="15372" max="15372" width="21.5703125" style="29" customWidth="1"/>
    <col min="15373" max="15373" width="24.85546875" style="29" customWidth="1"/>
    <col min="15374" max="15389" width="10.85546875" style="29" customWidth="1"/>
    <col min="15390" max="15625" width="10.85546875" style="29"/>
    <col min="15626" max="15626" width="41" style="29" customWidth="1"/>
    <col min="15627" max="15627" width="11.7109375" style="29" bestFit="1" customWidth="1"/>
    <col min="15628" max="15628" width="21.5703125" style="29" customWidth="1"/>
    <col min="15629" max="15629" width="24.85546875" style="29" customWidth="1"/>
    <col min="15630" max="15645" width="10.85546875" style="29" customWidth="1"/>
    <col min="15646" max="15881" width="10.85546875" style="29"/>
    <col min="15882" max="15882" width="41" style="29" customWidth="1"/>
    <col min="15883" max="15883" width="11.7109375" style="29" bestFit="1" customWidth="1"/>
    <col min="15884" max="15884" width="21.5703125" style="29" customWidth="1"/>
    <col min="15885" max="15885" width="24.85546875" style="29" customWidth="1"/>
    <col min="15886" max="15901" width="10.85546875" style="29" customWidth="1"/>
    <col min="15902" max="16137" width="10.85546875" style="29"/>
    <col min="16138" max="16138" width="41" style="29" customWidth="1"/>
    <col min="16139" max="16139" width="11.7109375" style="29" bestFit="1" customWidth="1"/>
    <col min="16140" max="16140" width="21.5703125" style="29" customWidth="1"/>
    <col min="16141" max="16141" width="24.85546875" style="29" customWidth="1"/>
    <col min="16142" max="16157" width="10.85546875" style="29" customWidth="1"/>
    <col min="16158" max="16384" width="10.85546875" style="29"/>
  </cols>
  <sheetData>
    <row r="1" spans="2:23" s="2" customFormat="1" ht="15.75" x14ac:dyDescent="0.25">
      <c r="B1" s="124" t="s">
        <v>0</v>
      </c>
      <c r="C1" s="124"/>
      <c r="D1" s="46"/>
      <c r="E1" s="53"/>
      <c r="F1" s="53"/>
      <c r="G1" s="53"/>
      <c r="H1" s="53"/>
      <c r="I1" s="53"/>
      <c r="J1" s="53"/>
      <c r="K1" s="46"/>
      <c r="L1" s="46"/>
      <c r="M1" s="1"/>
      <c r="N1" s="39"/>
      <c r="O1" s="40"/>
      <c r="P1" s="1"/>
      <c r="Q1" s="1"/>
    </row>
    <row r="2" spans="2:23" s="2" customFormat="1" ht="15.75" x14ac:dyDescent="0.25">
      <c r="B2" s="125" t="s">
        <v>1</v>
      </c>
      <c r="C2" s="125"/>
      <c r="D2" s="47"/>
      <c r="E2" s="54"/>
      <c r="F2" s="54"/>
      <c r="G2" s="54"/>
      <c r="H2" s="54"/>
      <c r="I2" s="54"/>
      <c r="J2" s="54"/>
      <c r="K2" s="55"/>
      <c r="L2" s="55"/>
      <c r="M2" s="1"/>
      <c r="N2" s="39"/>
      <c r="O2" s="40"/>
      <c r="P2" s="1"/>
      <c r="Q2" s="1"/>
    </row>
    <row r="3" spans="2:23" s="2" customFormat="1" ht="16.5" thickBot="1" x14ac:dyDescent="0.3">
      <c r="B3" s="126" t="s">
        <v>29</v>
      </c>
      <c r="C3" s="126"/>
      <c r="D3" s="48"/>
      <c r="E3" s="48"/>
      <c r="F3" s="48"/>
      <c r="G3" s="48"/>
      <c r="H3" s="48"/>
      <c r="I3" s="48"/>
      <c r="J3" s="48"/>
      <c r="K3" s="55"/>
      <c r="L3" s="55"/>
      <c r="M3" s="1"/>
      <c r="N3" s="39"/>
      <c r="O3" s="40"/>
      <c r="P3" s="1"/>
      <c r="Q3" s="1"/>
    </row>
    <row r="4" spans="2:23" s="2" customFormat="1" ht="19.5" customHeight="1" x14ac:dyDescent="0.25">
      <c r="B4" s="49"/>
      <c r="C4" s="127" t="s">
        <v>3</v>
      </c>
      <c r="D4" s="120" t="s">
        <v>37</v>
      </c>
      <c r="E4" s="122" t="s">
        <v>36</v>
      </c>
      <c r="F4" s="110"/>
      <c r="G4" s="110"/>
      <c r="H4" s="110"/>
      <c r="I4" s="110"/>
      <c r="J4" s="110"/>
      <c r="K4" s="55"/>
      <c r="L4" s="55"/>
      <c r="M4" s="1"/>
      <c r="N4" s="39"/>
      <c r="O4" s="40"/>
      <c r="P4" s="1"/>
      <c r="Q4" s="1"/>
    </row>
    <row r="5" spans="2:23" s="2" customFormat="1" ht="16.5" thickBot="1" x14ac:dyDescent="0.3">
      <c r="C5" s="128"/>
      <c r="D5" s="121"/>
      <c r="E5" s="123"/>
      <c r="F5" s="110"/>
      <c r="G5" s="110"/>
      <c r="H5" s="110"/>
      <c r="I5" s="110"/>
      <c r="J5" s="110"/>
      <c r="K5" s="55"/>
      <c r="L5" s="55"/>
      <c r="M5" s="1"/>
      <c r="N5" s="39"/>
      <c r="O5" s="40"/>
      <c r="P5" s="1"/>
      <c r="Q5" s="1"/>
    </row>
    <row r="6" spans="2:23" s="2" customFormat="1" ht="25.5" customHeight="1" x14ac:dyDescent="0.25">
      <c r="B6" s="3" t="s">
        <v>2</v>
      </c>
      <c r="C6" s="118" t="s">
        <v>3</v>
      </c>
      <c r="D6" s="119" t="s">
        <v>31</v>
      </c>
      <c r="E6" s="119" t="s">
        <v>4</v>
      </c>
      <c r="F6" s="41"/>
      <c r="G6" s="41"/>
      <c r="H6" s="41"/>
      <c r="I6" s="41"/>
      <c r="J6" s="41"/>
      <c r="K6" s="55"/>
      <c r="L6" s="55"/>
      <c r="M6" s="1"/>
      <c r="N6" s="39"/>
      <c r="O6" s="40"/>
      <c r="P6" s="1"/>
      <c r="Q6" s="1"/>
    </row>
    <row r="7" spans="2:23" s="2" customFormat="1" ht="15.75" x14ac:dyDescent="0.25">
      <c r="B7" s="4" t="s">
        <v>5</v>
      </c>
      <c r="C7" s="3"/>
      <c r="D7" s="5"/>
      <c r="E7" s="5"/>
      <c r="F7" s="42"/>
      <c r="G7" s="42"/>
      <c r="H7" s="42"/>
      <c r="I7" s="42"/>
      <c r="J7" s="42"/>
      <c r="K7" s="55"/>
      <c r="L7" s="55"/>
      <c r="M7" s="1"/>
      <c r="N7" s="39"/>
      <c r="O7" s="40"/>
      <c r="P7" s="1"/>
      <c r="Q7" s="1"/>
      <c r="V7" s="36"/>
    </row>
    <row r="8" spans="2:23" s="2" customFormat="1" ht="15.75" x14ac:dyDescent="0.25">
      <c r="B8" s="6" t="s">
        <v>6</v>
      </c>
      <c r="C8" s="7"/>
      <c r="D8" s="5">
        <v>1025</v>
      </c>
      <c r="E8" s="5">
        <v>1025</v>
      </c>
      <c r="F8" s="42"/>
      <c r="G8" s="42"/>
      <c r="H8" s="42"/>
      <c r="I8" s="42"/>
      <c r="J8" s="42"/>
      <c r="K8" s="55"/>
      <c r="L8" s="55"/>
      <c r="M8" s="1"/>
      <c r="N8" s="39"/>
      <c r="O8" s="40"/>
      <c r="P8" s="1"/>
      <c r="Q8" s="1"/>
      <c r="V8" s="36"/>
    </row>
    <row r="9" spans="2:23" s="2" customFormat="1" ht="15.75" x14ac:dyDescent="0.25">
      <c r="B9" s="6" t="s">
        <v>7</v>
      </c>
      <c r="C9" s="8">
        <v>10</v>
      </c>
      <c r="D9" s="11">
        <f>+D8*0.1</f>
        <v>102.5</v>
      </c>
      <c r="E9" s="11">
        <f>+E8*0.1</f>
        <v>102.5</v>
      </c>
      <c r="F9" s="43"/>
      <c r="G9" s="43"/>
      <c r="H9" s="43"/>
      <c r="I9" s="43"/>
      <c r="J9" s="43"/>
      <c r="K9" s="55"/>
      <c r="L9" s="55"/>
      <c r="M9" s="1"/>
      <c r="N9" s="39"/>
      <c r="O9" s="40"/>
      <c r="P9" s="1"/>
      <c r="Q9" s="1"/>
      <c r="V9" s="36"/>
    </row>
    <row r="10" spans="2:23" s="2" customFormat="1" ht="15.75" x14ac:dyDescent="0.25">
      <c r="B10" s="9" t="s">
        <v>8</v>
      </c>
      <c r="C10" s="3"/>
      <c r="D10" s="10"/>
      <c r="E10" s="10"/>
      <c r="F10" s="44"/>
      <c r="G10" s="44"/>
      <c r="H10" s="44"/>
      <c r="I10" s="44"/>
      <c r="J10" s="44"/>
      <c r="K10" s="55"/>
      <c r="L10" s="55"/>
      <c r="M10" s="1"/>
      <c r="N10" s="39"/>
      <c r="O10" s="40"/>
      <c r="P10" s="1"/>
      <c r="Q10" s="1"/>
      <c r="V10" s="36"/>
    </row>
    <row r="11" spans="2:23" s="2" customFormat="1" ht="22.5" x14ac:dyDescent="0.25">
      <c r="B11" s="9" t="s">
        <v>33</v>
      </c>
      <c r="C11" s="8">
        <v>35</v>
      </c>
      <c r="D11" s="5">
        <v>0</v>
      </c>
      <c r="E11" s="11">
        <f>E8*0.35</f>
        <v>358.75</v>
      </c>
      <c r="F11" s="42"/>
      <c r="G11" s="42"/>
      <c r="H11" s="42"/>
      <c r="I11" s="42"/>
      <c r="J11" s="42"/>
      <c r="K11" s="55"/>
      <c r="L11" s="55"/>
      <c r="M11" s="1"/>
      <c r="N11" s="39"/>
      <c r="O11" s="40"/>
      <c r="P11" s="1"/>
      <c r="Q11" s="1"/>
      <c r="V11" s="36"/>
    </row>
    <row r="12" spans="2:23" s="2" customFormat="1" ht="15.75" x14ac:dyDescent="0.25">
      <c r="B12" s="6" t="s">
        <v>9</v>
      </c>
      <c r="C12" s="8">
        <v>25</v>
      </c>
      <c r="D12" s="11">
        <f>(((D8+D9)/30)/8)*1.25*2*26</f>
        <v>305.36458333333337</v>
      </c>
      <c r="E12" s="11">
        <f>(((E8+E9+E11)/30)/8)*1.25*2*26</f>
        <v>402.52604166666663</v>
      </c>
      <c r="F12" s="43"/>
      <c r="G12" s="43"/>
      <c r="H12" s="43"/>
      <c r="I12" s="43"/>
      <c r="J12" s="43"/>
      <c r="K12" s="55"/>
      <c r="L12" s="55"/>
      <c r="M12" s="1"/>
      <c r="N12" s="39"/>
      <c r="O12" s="40"/>
      <c r="P12" s="1"/>
      <c r="Q12" s="1"/>
      <c r="V12" s="36"/>
      <c r="W12" s="29"/>
    </row>
    <row r="13" spans="2:23" s="2" customFormat="1" ht="16.5" thickBot="1" x14ac:dyDescent="0.3">
      <c r="B13" s="12" t="s">
        <v>10</v>
      </c>
      <c r="C13" s="13">
        <v>35</v>
      </c>
      <c r="D13" s="14">
        <f>(((D8+D9)/30)/8)*1.35*2*26</f>
        <v>329.79375000000005</v>
      </c>
      <c r="E13" s="14">
        <f>(((E8+E9+E11)/30)/8)*1.35*2*26</f>
        <v>434.72812499999998</v>
      </c>
      <c r="F13" s="43"/>
      <c r="G13" s="43"/>
      <c r="H13" s="43"/>
      <c r="I13" s="43"/>
      <c r="J13" s="43"/>
      <c r="K13" s="55"/>
      <c r="L13" s="55"/>
      <c r="M13" s="1"/>
      <c r="N13" s="39"/>
      <c r="O13" s="40"/>
      <c r="P13" s="1"/>
      <c r="Q13" s="1"/>
      <c r="V13" s="36"/>
      <c r="W13" s="29"/>
    </row>
    <row r="14" spans="2:23" s="2" customFormat="1" ht="16.5" thickBot="1" x14ac:dyDescent="0.3">
      <c r="B14" s="15" t="s">
        <v>11</v>
      </c>
      <c r="C14" s="16"/>
      <c r="D14" s="17">
        <f>SUM(D8:D13)</f>
        <v>1762.6583333333335</v>
      </c>
      <c r="E14" s="18">
        <f>SUM(E8:E13)</f>
        <v>2323.5041666666666</v>
      </c>
      <c r="F14" s="45"/>
      <c r="G14" s="45"/>
      <c r="H14" s="45"/>
      <c r="I14" s="45"/>
      <c r="J14" s="45"/>
      <c r="K14" s="55"/>
      <c r="L14" s="55"/>
      <c r="M14" s="1"/>
      <c r="N14" s="39"/>
      <c r="O14" s="40"/>
      <c r="P14" s="1"/>
      <c r="Q14" s="1"/>
      <c r="V14" s="36"/>
      <c r="W14" s="29"/>
    </row>
    <row r="15" spans="2:23" s="2" customFormat="1" ht="15.75" x14ac:dyDescent="0.25">
      <c r="B15" s="19" t="s">
        <v>12</v>
      </c>
      <c r="C15" s="20"/>
      <c r="D15" s="21">
        <f>+(((D8+D9)/30)+((5.8724+6.3422)*2))*15/12</f>
        <v>77.515666666666675</v>
      </c>
      <c r="E15" s="21">
        <f>+(((E8+E9+E11)/30)+((7.7409+8.3603)*2))*15/12</f>
        <v>102.18008333333334</v>
      </c>
      <c r="F15" s="43"/>
      <c r="G15" s="43"/>
      <c r="H15" s="43"/>
      <c r="I15" s="43"/>
      <c r="J15" s="43"/>
      <c r="K15" s="55"/>
      <c r="L15" s="55"/>
      <c r="M15" s="1"/>
      <c r="N15" s="39"/>
      <c r="O15" s="40"/>
      <c r="P15" s="1"/>
      <c r="Q15" s="1"/>
      <c r="V15" s="36"/>
      <c r="W15" s="29"/>
    </row>
    <row r="16" spans="2:23" s="2" customFormat="1" ht="16.5" thickBot="1" x14ac:dyDescent="0.3">
      <c r="B16" s="12" t="s">
        <v>13</v>
      </c>
      <c r="C16" s="13"/>
      <c r="D16" s="14">
        <f>(D14+D15)*(1/6)</f>
        <v>306.69566666666668</v>
      </c>
      <c r="E16" s="14">
        <f>((E14+E15)/6)</f>
        <v>404.28070833333328</v>
      </c>
      <c r="F16" s="43"/>
      <c r="G16" s="43"/>
      <c r="H16" s="43"/>
      <c r="I16" s="43"/>
      <c r="J16" s="43"/>
      <c r="K16" s="55"/>
      <c r="L16" s="55"/>
      <c r="M16" s="1"/>
      <c r="N16" s="39"/>
      <c r="O16" s="40"/>
      <c r="P16" s="1"/>
      <c r="Q16" s="1"/>
      <c r="V16" s="36"/>
      <c r="W16" s="29"/>
    </row>
    <row r="17" spans="2:24" s="2" customFormat="1" ht="16.5" thickBot="1" x14ac:dyDescent="0.3">
      <c r="B17" s="15" t="s">
        <v>14</v>
      </c>
      <c r="C17" s="22"/>
      <c r="D17" s="17">
        <f t="shared" ref="D17" si="0">SUM(D14:D16)</f>
        <v>2146.8696666666669</v>
      </c>
      <c r="E17" s="18">
        <f t="shared" ref="E17" si="1">SUM(E14:E16)</f>
        <v>2829.964958333333</v>
      </c>
      <c r="F17" s="45"/>
      <c r="G17" s="45"/>
      <c r="H17" s="45"/>
      <c r="I17" s="45"/>
      <c r="J17" s="45"/>
      <c r="K17" s="55"/>
      <c r="L17" s="55"/>
      <c r="M17" s="1"/>
      <c r="N17" s="39"/>
      <c r="O17" s="40"/>
      <c r="P17" s="1"/>
      <c r="Q17" s="1"/>
      <c r="V17" s="37"/>
      <c r="W17" s="29"/>
    </row>
    <row r="18" spans="2:24" s="2" customFormat="1" ht="22.5" x14ac:dyDescent="0.25">
      <c r="B18" s="23" t="s">
        <v>15</v>
      </c>
      <c r="C18" s="20">
        <v>8.33</v>
      </c>
      <c r="D18" s="21">
        <f t="shared" ref="D18" si="2">+D17*$C$18/100</f>
        <v>178.83424323333335</v>
      </c>
      <c r="E18" s="21">
        <f t="shared" ref="E18" si="3">+E17*$C$18/100</f>
        <v>235.73608102916663</v>
      </c>
      <c r="F18" s="43"/>
      <c r="G18" s="43"/>
      <c r="H18" s="43"/>
      <c r="I18" s="43"/>
      <c r="J18" s="43"/>
      <c r="K18" s="55"/>
      <c r="L18" s="55"/>
      <c r="M18" s="1"/>
      <c r="N18" s="39"/>
      <c r="O18" s="40"/>
      <c r="P18" s="1"/>
      <c r="Q18" s="1"/>
      <c r="V18" s="37"/>
      <c r="W18" s="29"/>
    </row>
    <row r="19" spans="2:24" s="2" customFormat="1" ht="22.5" x14ac:dyDescent="0.25">
      <c r="B19" s="9" t="s">
        <v>16</v>
      </c>
      <c r="C19" s="8">
        <v>16.670000000000002</v>
      </c>
      <c r="D19" s="11">
        <f t="shared" ref="D19" si="4">+D17*$C$19/100</f>
        <v>357.88317343333341</v>
      </c>
      <c r="E19" s="11">
        <f t="shared" ref="E19" si="5">+E17*$C$19/100</f>
        <v>471.75515855416666</v>
      </c>
      <c r="F19" s="43"/>
      <c r="G19" s="43"/>
      <c r="H19" s="43"/>
      <c r="I19" s="43"/>
      <c r="J19" s="43"/>
      <c r="K19" s="55"/>
      <c r="L19" s="55"/>
      <c r="M19" s="1"/>
      <c r="N19" s="39"/>
      <c r="O19" s="40"/>
      <c r="P19" s="1"/>
      <c r="Q19" s="1"/>
      <c r="V19" s="37"/>
      <c r="W19" s="29"/>
    </row>
    <row r="20" spans="2:24" s="2" customFormat="1" ht="15.75" x14ac:dyDescent="0.25">
      <c r="B20" s="24" t="s">
        <v>30</v>
      </c>
      <c r="C20" s="13">
        <v>9</v>
      </c>
      <c r="D20" s="14">
        <f t="shared" ref="D20" si="6">+D19*$C$20/100</f>
        <v>32.209485609000005</v>
      </c>
      <c r="E20" s="14">
        <f t="shared" ref="E20" si="7">+E19*$C$20/100</f>
        <v>42.457964269874999</v>
      </c>
      <c r="F20" s="43"/>
      <c r="G20" s="43"/>
      <c r="H20" s="43"/>
      <c r="I20" s="43"/>
      <c r="J20" s="43"/>
      <c r="K20" s="55"/>
      <c r="L20" s="55"/>
      <c r="M20" s="1"/>
      <c r="N20" s="39"/>
      <c r="O20" s="40"/>
      <c r="P20" s="1"/>
      <c r="Q20" s="1"/>
      <c r="V20" s="37"/>
      <c r="W20" s="29"/>
    </row>
    <row r="21" spans="2:24" s="2" customFormat="1" ht="16.5" thickBot="1" x14ac:dyDescent="0.3">
      <c r="B21" s="24" t="s">
        <v>17</v>
      </c>
      <c r="C21" s="13">
        <v>9.7200000000000006</v>
      </c>
      <c r="D21" s="14">
        <f t="shared" ref="D21" si="8">+D17*$C$21/100</f>
        <v>208.67573160000003</v>
      </c>
      <c r="E21" s="14">
        <f t="shared" ref="E21" si="9">+E17*$C$21/100</f>
        <v>275.07259395</v>
      </c>
      <c r="F21" s="43"/>
      <c r="G21" s="43"/>
      <c r="H21" s="43"/>
      <c r="I21" s="43"/>
      <c r="J21" s="43"/>
      <c r="K21" s="55"/>
      <c r="L21" s="55"/>
      <c r="M21" s="1"/>
      <c r="N21" s="39"/>
      <c r="O21" s="40"/>
      <c r="P21" s="1"/>
      <c r="Q21" s="1"/>
      <c r="V21" s="37"/>
      <c r="W21" s="29"/>
    </row>
    <row r="22" spans="2:24" s="2" customFormat="1" ht="16.5" thickBot="1" x14ac:dyDescent="0.3">
      <c r="B22" s="15" t="s">
        <v>18</v>
      </c>
      <c r="C22" s="16"/>
      <c r="D22" s="17">
        <f t="shared" ref="D22" si="10">SUM(D17:D21)</f>
        <v>2924.4723005423334</v>
      </c>
      <c r="E22" s="17">
        <f t="shared" ref="E22" si="11">SUM(E17:E21)</f>
        <v>3854.9867561365413</v>
      </c>
      <c r="F22" s="45"/>
      <c r="G22" s="45"/>
      <c r="H22" s="45"/>
      <c r="I22" s="45"/>
      <c r="J22" s="45"/>
      <c r="K22" s="55"/>
      <c r="L22" s="55"/>
      <c r="M22" s="1"/>
      <c r="N22" s="39"/>
      <c r="O22" s="40"/>
      <c r="P22" s="1"/>
      <c r="Q22" s="1"/>
      <c r="V22" s="37"/>
      <c r="W22" s="29"/>
    </row>
    <row r="23" spans="2:24" s="2" customFormat="1" ht="15.75" x14ac:dyDescent="0.25">
      <c r="B23" s="25" t="s">
        <v>19</v>
      </c>
      <c r="C23" s="20"/>
      <c r="D23" s="26"/>
      <c r="E23" s="26"/>
      <c r="F23" s="42"/>
      <c r="G23" s="42"/>
      <c r="H23" s="42"/>
      <c r="I23" s="42"/>
      <c r="J23" s="42"/>
      <c r="K23" s="55"/>
      <c r="L23" s="55"/>
      <c r="M23" s="1"/>
      <c r="N23" s="39"/>
      <c r="O23" s="40"/>
      <c r="P23" s="1"/>
      <c r="Q23" s="1"/>
      <c r="V23" s="37"/>
      <c r="W23" s="29"/>
      <c r="X23" s="29"/>
    </row>
    <row r="24" spans="2:24" s="2" customFormat="1" ht="15.75" x14ac:dyDescent="0.25">
      <c r="B24" s="6" t="s">
        <v>32</v>
      </c>
      <c r="C24" s="8">
        <v>9</v>
      </c>
      <c r="D24" s="11">
        <f t="shared" ref="D24" si="12">+(D17+D18)*$C$24/100</f>
        <v>209.31335189100002</v>
      </c>
      <c r="E24" s="11">
        <f t="shared" ref="E24" si="13">+(E17+E18)*$C$24/100</f>
        <v>275.91309354262495</v>
      </c>
      <c r="F24" s="43"/>
      <c r="G24" s="43"/>
      <c r="H24" s="43"/>
      <c r="I24" s="43"/>
      <c r="J24" s="43"/>
      <c r="K24" s="55"/>
      <c r="L24" s="55"/>
      <c r="M24" s="1"/>
      <c r="N24" s="39"/>
      <c r="O24" s="40"/>
      <c r="P24" s="1"/>
      <c r="Q24" s="1"/>
      <c r="V24" s="37"/>
      <c r="W24" s="29"/>
      <c r="X24" s="29"/>
    </row>
    <row r="25" spans="2:24" s="2" customFormat="1" ht="16.5" thickBot="1" x14ac:dyDescent="0.3">
      <c r="B25" s="24" t="s">
        <v>61</v>
      </c>
      <c r="C25" s="111">
        <v>3</v>
      </c>
      <c r="D25" s="14">
        <f t="shared" ref="D25" si="14">+(D17+D18)*$C$25/100</f>
        <v>69.771117297000004</v>
      </c>
      <c r="E25" s="14">
        <f t="shared" ref="E25" si="15">+(E17+E18)*$C$25/100</f>
        <v>91.971031180875002</v>
      </c>
      <c r="F25" s="43"/>
      <c r="G25" s="43"/>
      <c r="H25" s="43"/>
      <c r="I25" s="43"/>
      <c r="J25" s="43"/>
      <c r="K25" s="55"/>
      <c r="L25" s="55"/>
      <c r="M25" s="1"/>
      <c r="N25" s="39"/>
      <c r="O25" s="40"/>
      <c r="P25" s="1"/>
      <c r="Q25" s="1"/>
      <c r="V25" s="36"/>
      <c r="W25" s="29"/>
      <c r="X25" s="29"/>
    </row>
    <row r="26" spans="2:24" s="2" customFormat="1" ht="16.5" thickBot="1" x14ac:dyDescent="0.3">
      <c r="B26" s="114" t="s">
        <v>20</v>
      </c>
      <c r="C26" s="115"/>
      <c r="D26" s="17">
        <f t="shared" ref="D26" si="16">SUM(D22:D25)</f>
        <v>3203.5567697303331</v>
      </c>
      <c r="E26" s="18">
        <f t="shared" ref="E26" si="17">SUM(E22:E25)</f>
        <v>4222.8708808600413</v>
      </c>
      <c r="F26" s="45"/>
      <c r="G26" s="45"/>
      <c r="H26" s="45"/>
      <c r="I26" s="45"/>
      <c r="J26" s="45"/>
      <c r="K26" s="55"/>
      <c r="L26" s="55"/>
      <c r="M26" s="1"/>
      <c r="N26" s="39"/>
      <c r="O26" s="40"/>
      <c r="P26" s="1"/>
      <c r="Q26" s="1"/>
      <c r="V26" s="36"/>
      <c r="W26" s="29"/>
      <c r="X26" s="29"/>
    </row>
    <row r="27" spans="2:24" s="2" customFormat="1" ht="15.75" x14ac:dyDescent="0.25">
      <c r="B27" s="112" t="s">
        <v>38</v>
      </c>
      <c r="C27" s="113"/>
      <c r="D27" s="26">
        <v>110</v>
      </c>
      <c r="E27" s="26">
        <v>110</v>
      </c>
      <c r="F27" s="42"/>
      <c r="G27" s="42"/>
      <c r="H27" s="42"/>
      <c r="I27" s="42"/>
      <c r="J27" s="42"/>
      <c r="K27" s="55"/>
      <c r="L27" s="55"/>
      <c r="M27" s="1"/>
      <c r="N27" s="39"/>
      <c r="O27" s="40"/>
      <c r="P27" s="1"/>
      <c r="Q27" s="1"/>
      <c r="V27" s="36"/>
      <c r="W27" s="29"/>
      <c r="X27" s="29"/>
    </row>
    <row r="28" spans="2:24" s="2" customFormat="1" ht="15.75" x14ac:dyDescent="0.25">
      <c r="B28" s="28" t="s">
        <v>21</v>
      </c>
      <c r="C28" s="4"/>
      <c r="D28" s="5">
        <v>160</v>
      </c>
      <c r="E28" s="5">
        <v>160</v>
      </c>
      <c r="F28" s="42"/>
      <c r="G28" s="42"/>
      <c r="H28" s="42"/>
      <c r="I28" s="42"/>
      <c r="J28" s="42"/>
      <c r="K28" s="55"/>
      <c r="L28" s="55"/>
      <c r="M28" s="1"/>
      <c r="N28" s="39"/>
      <c r="O28" s="40"/>
      <c r="P28" s="1"/>
      <c r="Q28" s="1"/>
      <c r="V28" s="36"/>
      <c r="W28" s="29"/>
      <c r="X28" s="29"/>
    </row>
    <row r="29" spans="2:24" s="2" customFormat="1" ht="15.75" x14ac:dyDescent="0.25">
      <c r="B29" s="28" t="s">
        <v>22</v>
      </c>
      <c r="C29" s="4"/>
      <c r="D29" s="5">
        <v>160</v>
      </c>
      <c r="E29" s="5">
        <v>250</v>
      </c>
      <c r="F29" s="42"/>
      <c r="G29" s="42"/>
      <c r="H29" s="42"/>
      <c r="I29" s="42"/>
      <c r="J29" s="42"/>
      <c r="K29" s="55"/>
      <c r="L29" s="55"/>
      <c r="M29" s="1"/>
      <c r="N29" s="39"/>
      <c r="O29" s="40"/>
      <c r="P29" s="1"/>
      <c r="Q29" s="1"/>
      <c r="V29" s="36"/>
      <c r="W29" s="29"/>
      <c r="X29" s="29"/>
    </row>
    <row r="30" spans="2:24" s="2" customFormat="1" ht="15.75" x14ac:dyDescent="0.25">
      <c r="B30" s="7" t="s">
        <v>23</v>
      </c>
      <c r="C30" s="4"/>
      <c r="D30" s="27">
        <f>SUM(D26:D29)</f>
        <v>3633.5567697303331</v>
      </c>
      <c r="E30" s="27">
        <f>SUM(E26:E29)</f>
        <v>4742.8708808600413</v>
      </c>
      <c r="F30" s="45"/>
      <c r="G30" s="45"/>
      <c r="H30" s="45"/>
      <c r="I30" s="45"/>
      <c r="J30" s="45"/>
      <c r="K30" s="55"/>
      <c r="L30" s="55"/>
      <c r="M30" s="1"/>
      <c r="N30" s="39"/>
      <c r="O30" s="40"/>
      <c r="P30" s="1"/>
      <c r="Q30" s="1"/>
      <c r="V30" s="36"/>
      <c r="W30" s="29"/>
      <c r="X30" s="29"/>
    </row>
    <row r="31" spans="2:24" s="2" customFormat="1" ht="15.75" x14ac:dyDescent="0.25">
      <c r="B31" s="4" t="s">
        <v>24</v>
      </c>
      <c r="C31" s="116"/>
      <c r="D31" s="10">
        <v>1682</v>
      </c>
      <c r="E31" s="10">
        <v>1876.6</v>
      </c>
      <c r="F31" s="42"/>
      <c r="G31" s="42"/>
      <c r="H31" s="42"/>
      <c r="I31" s="42"/>
      <c r="J31" s="42"/>
      <c r="K31" s="55"/>
      <c r="L31" s="55"/>
      <c r="M31" s="1"/>
      <c r="N31" s="39"/>
      <c r="O31" s="40"/>
      <c r="P31" s="1"/>
      <c r="Q31" s="1"/>
      <c r="V31" s="36"/>
      <c r="W31" s="29"/>
      <c r="X31" s="29"/>
    </row>
    <row r="32" spans="2:24" s="2" customFormat="1" ht="15.75" x14ac:dyDescent="0.25">
      <c r="B32" s="28" t="s">
        <v>25</v>
      </c>
      <c r="C32" s="116"/>
      <c r="D32" s="5">
        <v>430.5</v>
      </c>
      <c r="E32" s="5">
        <v>570.79999999999995</v>
      </c>
      <c r="F32" s="42"/>
      <c r="G32" s="42"/>
      <c r="H32" s="42"/>
      <c r="I32" s="42"/>
      <c r="J32" s="42"/>
      <c r="K32" s="55"/>
      <c r="L32" s="55"/>
      <c r="M32" s="1"/>
      <c r="N32" s="39"/>
      <c r="O32" s="40"/>
      <c r="P32" s="1"/>
      <c r="Q32" s="1"/>
      <c r="V32" s="36"/>
      <c r="W32" s="29"/>
      <c r="X32" s="29"/>
    </row>
    <row r="33" spans="2:25" s="2" customFormat="1" ht="15.75" x14ac:dyDescent="0.25">
      <c r="B33" s="7" t="s">
        <v>26</v>
      </c>
      <c r="C33" s="4"/>
      <c r="D33" s="27">
        <f>SUM(D30:D32)</f>
        <v>5746.0567697303331</v>
      </c>
      <c r="E33" s="27">
        <f>SUM(E30:E32)</f>
        <v>7190.270880860041</v>
      </c>
      <c r="F33" s="45"/>
      <c r="G33" s="45"/>
      <c r="H33" s="45"/>
      <c r="I33" s="45"/>
      <c r="J33" s="45"/>
      <c r="K33" s="55"/>
      <c r="L33" s="55"/>
      <c r="M33" s="1"/>
      <c r="N33" s="39"/>
      <c r="O33" s="40"/>
      <c r="P33" s="1"/>
      <c r="Q33" s="1"/>
      <c r="V33" s="36"/>
      <c r="W33" s="29"/>
      <c r="X33" s="29"/>
    </row>
    <row r="34" spans="2:25" ht="15.75" x14ac:dyDescent="0.25">
      <c r="B34" s="6" t="s">
        <v>27</v>
      </c>
      <c r="C34" s="4"/>
      <c r="D34" s="11">
        <f t="shared" ref="D34" si="18">+D33*0.18</f>
        <v>1034.2902185514599</v>
      </c>
      <c r="E34" s="11">
        <f t="shared" ref="E34" si="19">+E33*0.18</f>
        <v>1294.2487585548074</v>
      </c>
      <c r="F34" s="43"/>
      <c r="G34" s="43"/>
      <c r="H34" s="43"/>
      <c r="I34" s="43"/>
      <c r="J34" s="43"/>
      <c r="K34" s="55"/>
      <c r="L34" s="55"/>
      <c r="M34" s="1"/>
      <c r="N34" s="39"/>
      <c r="O34" s="40"/>
      <c r="P34" s="1"/>
      <c r="Q34" s="1"/>
      <c r="R34" s="2"/>
      <c r="S34" s="2"/>
      <c r="T34" s="2"/>
      <c r="U34" s="2"/>
      <c r="V34" s="36"/>
      <c r="Y34" s="2"/>
    </row>
    <row r="35" spans="2:25" ht="15.75" x14ac:dyDescent="0.25">
      <c r="B35" s="7" t="s">
        <v>28</v>
      </c>
      <c r="C35" s="4"/>
      <c r="D35" s="27">
        <f t="shared" ref="D35" si="20">SUM(D33:D34)</f>
        <v>6780.3469882817935</v>
      </c>
      <c r="E35" s="27">
        <f t="shared" ref="E35" si="21">SUM(E33:E34)</f>
        <v>8484.5196394148479</v>
      </c>
      <c r="F35" s="45"/>
      <c r="G35" s="45"/>
      <c r="H35" s="45"/>
      <c r="I35" s="45"/>
      <c r="J35" s="45"/>
      <c r="K35" s="55"/>
      <c r="L35" s="55"/>
      <c r="M35" s="1"/>
      <c r="N35" s="39"/>
      <c r="O35" s="40"/>
      <c r="P35" s="1"/>
      <c r="Q35" s="1"/>
      <c r="R35" s="2"/>
      <c r="S35" s="2"/>
      <c r="T35" s="2"/>
      <c r="U35" s="2"/>
      <c r="V35" s="36"/>
      <c r="Y35" s="2"/>
    </row>
    <row r="36" spans="2:25" s="2" customFormat="1" ht="15.75" x14ac:dyDescent="0.25">
      <c r="B36" s="30"/>
      <c r="C36" s="31"/>
      <c r="D36" s="32"/>
      <c r="E36" s="32"/>
      <c r="F36" s="32"/>
      <c r="G36" s="32"/>
      <c r="H36" s="32"/>
      <c r="I36" s="32"/>
      <c r="J36" s="32"/>
      <c r="K36" s="55"/>
      <c r="L36" s="55"/>
      <c r="M36" s="1"/>
      <c r="N36" s="39"/>
      <c r="O36" s="40"/>
      <c r="P36" s="1"/>
      <c r="Q36" s="1"/>
      <c r="V36" s="36"/>
      <c r="W36" s="29"/>
      <c r="X36" s="29"/>
    </row>
    <row r="37" spans="2:25" s="2" customFormat="1" ht="15.75" x14ac:dyDescent="0.25">
      <c r="B37" s="33"/>
      <c r="C37" s="52"/>
      <c r="D37" s="117"/>
      <c r="E37" s="34"/>
      <c r="F37" s="34"/>
      <c r="G37" s="117"/>
      <c r="H37" s="34"/>
      <c r="I37" s="34"/>
      <c r="J37" s="34"/>
      <c r="K37" s="55"/>
      <c r="L37" s="55"/>
      <c r="M37" s="1"/>
      <c r="N37" s="39"/>
      <c r="O37" s="40"/>
      <c r="P37" s="1"/>
      <c r="Q37" s="1"/>
      <c r="V37" s="36"/>
      <c r="W37" s="29"/>
      <c r="X37" s="29"/>
    </row>
    <row r="38" spans="2:25" ht="15.75" x14ac:dyDescent="0.25">
      <c r="B38"/>
      <c r="C38"/>
      <c r="D38" s="38"/>
      <c r="E38" s="38"/>
      <c r="F38" s="38"/>
      <c r="G38" s="38"/>
      <c r="H38" s="38"/>
      <c r="I38" s="38"/>
      <c r="J38" s="38"/>
      <c r="K38" s="55"/>
      <c r="L38" s="55"/>
      <c r="M38" s="1"/>
      <c r="N38" s="39"/>
      <c r="O38" s="40"/>
      <c r="P38" s="1"/>
      <c r="Q38" s="1"/>
      <c r="R38" s="2"/>
      <c r="S38" s="2"/>
      <c r="T38" s="2"/>
      <c r="U38" s="2"/>
    </row>
    <row r="39" spans="2:25" ht="15.75" x14ac:dyDescent="0.25">
      <c r="B39" s="51"/>
      <c r="C39"/>
      <c r="D39" s="50"/>
      <c r="E39" s="50"/>
      <c r="F39" s="38"/>
      <c r="G39" s="38"/>
      <c r="H39" s="38"/>
      <c r="I39" s="38"/>
      <c r="J39" s="38"/>
      <c r="K39" s="55"/>
      <c r="L39" s="55"/>
      <c r="M39" s="1"/>
      <c r="N39" s="39"/>
      <c r="O39" s="40"/>
      <c r="P39" s="1"/>
      <c r="Q39" s="1"/>
      <c r="R39" s="2"/>
      <c r="S39" s="2"/>
      <c r="T39" s="2"/>
      <c r="U39" s="2"/>
    </row>
    <row r="40" spans="2:25" ht="15.75" x14ac:dyDescent="0.25">
      <c r="B40"/>
      <c r="C40"/>
      <c r="D40" s="38"/>
      <c r="E40" s="38"/>
      <c r="F40" s="38"/>
      <c r="G40" s="38"/>
      <c r="H40" s="38"/>
      <c r="I40" s="38"/>
      <c r="J40" s="38"/>
      <c r="K40" s="55"/>
      <c r="L40" s="55"/>
      <c r="M40" s="1"/>
      <c r="N40" s="39"/>
      <c r="O40" s="40"/>
      <c r="P40" s="1"/>
      <c r="Q40" s="1"/>
      <c r="R40" s="2"/>
      <c r="S40" s="2"/>
      <c r="T40" s="2"/>
      <c r="U40" s="2"/>
    </row>
    <row r="41" spans="2:25" ht="15.75" x14ac:dyDescent="0.25">
      <c r="B41"/>
      <c r="C41"/>
      <c r="D41" s="38"/>
      <c r="E41" s="38"/>
      <c r="F41" s="38"/>
      <c r="G41" s="38"/>
      <c r="H41" s="38"/>
      <c r="I41" s="38"/>
      <c r="J41" s="38"/>
      <c r="K41" s="55"/>
      <c r="L41" s="55"/>
      <c r="M41" s="1"/>
      <c r="N41" s="39"/>
      <c r="O41" s="40"/>
      <c r="P41" s="1"/>
      <c r="Q41" s="1"/>
      <c r="R41" s="2"/>
      <c r="S41" s="2"/>
      <c r="T41" s="2"/>
      <c r="U41" s="2"/>
    </row>
    <row r="42" spans="2:25" ht="15.75" x14ac:dyDescent="0.25">
      <c r="B42"/>
      <c r="C42"/>
      <c r="K42" s="55"/>
      <c r="L42" s="55"/>
      <c r="M42" s="1"/>
      <c r="N42" s="39"/>
      <c r="O42" s="40"/>
      <c r="P42" s="1"/>
      <c r="Q42" s="1"/>
      <c r="R42" s="2"/>
      <c r="S42" s="2"/>
      <c r="T42" s="2"/>
      <c r="U42" s="2"/>
    </row>
    <row r="43" spans="2:25" ht="15.75" x14ac:dyDescent="0.25">
      <c r="B43"/>
      <c r="C43"/>
      <c r="K43" s="55"/>
      <c r="L43" s="55"/>
      <c r="M43" s="1"/>
      <c r="N43" s="39"/>
      <c r="O43" s="40"/>
      <c r="P43" s="1"/>
      <c r="Q43" s="1"/>
      <c r="R43" s="2"/>
      <c r="S43" s="2"/>
      <c r="T43" s="2"/>
      <c r="U43" s="2"/>
    </row>
  </sheetData>
  <mergeCells count="6">
    <mergeCell ref="D4:D5"/>
    <mergeCell ref="E4:E5"/>
    <mergeCell ref="B1:C1"/>
    <mergeCell ref="B2:C2"/>
    <mergeCell ref="B3:C3"/>
    <mergeCell ref="C4:C5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D6F6-DDA4-43E4-8D75-D848E3A0CE0D}">
  <dimension ref="B2:I43"/>
  <sheetViews>
    <sheetView showGridLines="0" workbookViewId="0">
      <selection activeCell="D29" sqref="D29"/>
    </sheetView>
  </sheetViews>
  <sheetFormatPr baseColWidth="10" defaultRowHeight="15" x14ac:dyDescent="0.25"/>
  <cols>
    <col min="2" max="2" width="9.5703125" customWidth="1"/>
    <col min="3" max="3" width="50" customWidth="1"/>
    <col min="4" max="4" width="7.85546875" customWidth="1"/>
    <col min="5" max="5" width="7.5703125" customWidth="1"/>
    <col min="6" max="6" width="7.7109375" customWidth="1"/>
  </cols>
  <sheetData>
    <row r="2" spans="2:9" ht="16.5" x14ac:dyDescent="0.3">
      <c r="B2" s="56"/>
      <c r="C2" s="56"/>
      <c r="D2" s="57"/>
      <c r="E2" s="57"/>
      <c r="F2" s="56"/>
      <c r="G2" s="56"/>
      <c r="H2" s="56"/>
      <c r="I2" s="58"/>
    </row>
    <row r="3" spans="2:9" ht="18" x14ac:dyDescent="0.25">
      <c r="B3" s="129" t="s">
        <v>39</v>
      </c>
      <c r="C3" s="129"/>
      <c r="D3" s="129"/>
      <c r="E3" s="129"/>
      <c r="F3" s="129"/>
      <c r="G3" s="129"/>
      <c r="H3" s="129"/>
      <c r="I3" s="58"/>
    </row>
    <row r="4" spans="2:9" ht="18" x14ac:dyDescent="0.25">
      <c r="B4" s="59"/>
      <c r="C4" s="59"/>
      <c r="D4" s="59"/>
      <c r="E4" s="59"/>
      <c r="F4" s="59"/>
      <c r="G4" s="59"/>
      <c r="H4" s="59"/>
      <c r="I4" s="58"/>
    </row>
    <row r="5" spans="2:9" ht="18" x14ac:dyDescent="0.25">
      <c r="B5" s="129" t="s">
        <v>40</v>
      </c>
      <c r="C5" s="129"/>
      <c r="D5" s="129"/>
      <c r="E5" s="129"/>
      <c r="F5" s="129"/>
      <c r="G5" s="129"/>
      <c r="H5" s="129"/>
      <c r="I5" s="58"/>
    </row>
    <row r="6" spans="2:9" ht="16.5" x14ac:dyDescent="0.3">
      <c r="B6" s="60"/>
      <c r="C6" s="60"/>
      <c r="D6" s="60"/>
      <c r="E6" s="60"/>
      <c r="F6" s="60"/>
      <c r="G6" s="60"/>
      <c r="H6" s="60"/>
      <c r="I6" s="58"/>
    </row>
    <row r="7" spans="2:9" x14ac:dyDescent="0.25">
      <c r="B7" s="61" t="s">
        <v>41</v>
      </c>
      <c r="C7" s="130" t="s">
        <v>42</v>
      </c>
      <c r="D7" s="130"/>
      <c r="E7" s="130"/>
      <c r="F7" s="130"/>
      <c r="G7" s="130"/>
      <c r="H7" s="130"/>
      <c r="I7" s="62"/>
    </row>
    <row r="8" spans="2:9" ht="27" x14ac:dyDescent="0.25">
      <c r="B8" s="63" t="s">
        <v>43</v>
      </c>
      <c r="C8" s="64" t="s">
        <v>44</v>
      </c>
      <c r="D8" s="65"/>
      <c r="E8" s="65"/>
      <c r="F8" s="65"/>
      <c r="G8" s="65"/>
      <c r="H8" s="65"/>
      <c r="I8" s="62"/>
    </row>
    <row r="9" spans="2:9" x14ac:dyDescent="0.25">
      <c r="B9" s="63" t="s">
        <v>45</v>
      </c>
      <c r="C9" s="64" t="s">
        <v>44</v>
      </c>
      <c r="D9" s="65"/>
      <c r="E9" s="65"/>
      <c r="F9" s="65"/>
      <c r="G9" s="65"/>
      <c r="H9" s="65"/>
      <c r="I9" s="62"/>
    </row>
    <row r="10" spans="2:9" ht="15.75" thickBot="1" x14ac:dyDescent="0.3">
      <c r="B10" s="66"/>
      <c r="C10" s="67"/>
      <c r="D10" s="68"/>
      <c r="E10" s="68"/>
      <c r="F10" s="65"/>
      <c r="G10" s="65"/>
      <c r="H10" s="65"/>
      <c r="I10" s="62"/>
    </row>
    <row r="11" spans="2:9" ht="15.75" thickBot="1" x14ac:dyDescent="0.3">
      <c r="B11" s="69" t="s">
        <v>46</v>
      </c>
      <c r="C11" s="70" t="s">
        <v>2</v>
      </c>
      <c r="D11" s="71" t="s">
        <v>47</v>
      </c>
      <c r="E11" s="71" t="s">
        <v>48</v>
      </c>
      <c r="F11" s="72" t="s">
        <v>49</v>
      </c>
      <c r="G11" s="70" t="s">
        <v>50</v>
      </c>
      <c r="H11" s="73" t="s">
        <v>51</v>
      </c>
      <c r="I11" s="62"/>
    </row>
    <row r="12" spans="2:9" ht="15.75" thickBot="1" x14ac:dyDescent="0.3">
      <c r="B12" s="69"/>
      <c r="C12" s="70" t="s">
        <v>52</v>
      </c>
      <c r="D12" s="71"/>
      <c r="E12" s="71"/>
      <c r="F12" s="72"/>
      <c r="G12" s="70"/>
      <c r="H12" s="74">
        <f>+SUM(H14:H17)</f>
        <v>300485.56353541499</v>
      </c>
      <c r="I12" s="62"/>
    </row>
    <row r="13" spans="2:9" x14ac:dyDescent="0.25">
      <c r="B13" s="75">
        <v>1</v>
      </c>
      <c r="C13" s="76" t="s">
        <v>35</v>
      </c>
      <c r="D13" s="77"/>
      <c r="E13" s="77"/>
      <c r="F13" s="78"/>
      <c r="G13" s="78"/>
      <c r="H13" s="79">
        <f>SUM(H14:H17)</f>
        <v>300485.56353541499</v>
      </c>
      <c r="I13" s="62"/>
    </row>
    <row r="14" spans="2:9" ht="20.25" customHeight="1" x14ac:dyDescent="0.25">
      <c r="B14" s="80">
        <v>1.03</v>
      </c>
      <c r="C14" s="81" t="s">
        <v>53</v>
      </c>
      <c r="D14" s="82" t="s">
        <v>54</v>
      </c>
      <c r="E14" s="82">
        <v>1</v>
      </c>
      <c r="F14" s="83">
        <v>11</v>
      </c>
      <c r="G14" s="84">
        <f>+'A1'!D33</f>
        <v>5746.0567697303331</v>
      </c>
      <c r="H14" s="85">
        <f>F14*G14</f>
        <v>63206.624467033667</v>
      </c>
      <c r="I14" s="62"/>
    </row>
    <row r="15" spans="2:9" x14ac:dyDescent="0.25">
      <c r="B15" s="80">
        <v>1.02</v>
      </c>
      <c r="C15" s="86" t="s">
        <v>55</v>
      </c>
      <c r="D15" s="82" t="s">
        <v>54</v>
      </c>
      <c r="E15" s="82">
        <v>1</v>
      </c>
      <c r="F15" s="83">
        <v>11</v>
      </c>
      <c r="G15" s="84">
        <f>+'A1'!E33</f>
        <v>7190.270880860041</v>
      </c>
      <c r="H15" s="85">
        <f t="shared" ref="H15:H17" si="0">F15*G15</f>
        <v>79092.979689460451</v>
      </c>
      <c r="I15" s="62"/>
    </row>
    <row r="16" spans="2:9" ht="21" customHeight="1" x14ac:dyDescent="0.25">
      <c r="B16" s="80">
        <v>1.03</v>
      </c>
      <c r="C16" s="81" t="s">
        <v>56</v>
      </c>
      <c r="D16" s="82" t="s">
        <v>54</v>
      </c>
      <c r="E16" s="82">
        <v>1</v>
      </c>
      <c r="F16" s="83">
        <v>11</v>
      </c>
      <c r="G16" s="84">
        <f>+'A1'!E33</f>
        <v>7190.270880860041</v>
      </c>
      <c r="H16" s="85">
        <f t="shared" si="0"/>
        <v>79092.979689460451</v>
      </c>
      <c r="I16" s="62"/>
    </row>
    <row r="17" spans="2:9" ht="25.5" customHeight="1" x14ac:dyDescent="0.25">
      <c r="B17" s="80">
        <v>1.04</v>
      </c>
      <c r="C17" s="81" t="s">
        <v>57</v>
      </c>
      <c r="D17" s="82" t="s">
        <v>54</v>
      </c>
      <c r="E17" s="82">
        <v>1</v>
      </c>
      <c r="F17" s="83">
        <v>11</v>
      </c>
      <c r="G17" s="84">
        <f>+'A1'!E33</f>
        <v>7190.270880860041</v>
      </c>
      <c r="H17" s="85">
        <f t="shared" si="0"/>
        <v>79092.979689460451</v>
      </c>
      <c r="I17" s="62"/>
    </row>
    <row r="18" spans="2:9" ht="15.75" thickBot="1" x14ac:dyDescent="0.3">
      <c r="B18" s="87"/>
      <c r="C18" s="81"/>
      <c r="D18" s="88"/>
      <c r="E18" s="88"/>
      <c r="F18" s="89"/>
      <c r="G18" s="90"/>
      <c r="H18" s="91"/>
      <c r="I18" s="62"/>
    </row>
    <row r="19" spans="2:9" ht="15.75" thickBot="1" x14ac:dyDescent="0.3">
      <c r="B19" s="69"/>
      <c r="C19" s="70" t="s">
        <v>58</v>
      </c>
      <c r="D19" s="71"/>
      <c r="E19" s="71"/>
      <c r="F19" s="72"/>
      <c r="G19" s="70"/>
      <c r="H19" s="74">
        <f>+SUM(H21:H24)</f>
        <v>300485.56353541499</v>
      </c>
      <c r="I19" s="62"/>
    </row>
    <row r="20" spans="2:9" x14ac:dyDescent="0.25">
      <c r="B20" s="75">
        <v>1</v>
      </c>
      <c r="C20" s="76" t="s">
        <v>35</v>
      </c>
      <c r="D20" s="77"/>
      <c r="E20" s="92"/>
      <c r="F20" s="93"/>
      <c r="G20" s="94"/>
      <c r="H20" s="79">
        <f>SUM(H21:H24)</f>
        <v>300485.56353541499</v>
      </c>
      <c r="I20" s="62"/>
    </row>
    <row r="21" spans="2:9" ht="20.25" customHeight="1" x14ac:dyDescent="0.25">
      <c r="B21" s="80">
        <v>1.03</v>
      </c>
      <c r="C21" s="81" t="s">
        <v>53</v>
      </c>
      <c r="D21" s="82" t="s">
        <v>54</v>
      </c>
      <c r="E21" s="82">
        <v>1</v>
      </c>
      <c r="F21" s="83">
        <v>11</v>
      </c>
      <c r="G21" s="84">
        <f>+'A1'!D33</f>
        <v>5746.0567697303331</v>
      </c>
      <c r="H21" s="85">
        <f t="shared" ref="H21:H24" si="1">F21*G21</f>
        <v>63206.624467033667</v>
      </c>
      <c r="I21" s="62"/>
    </row>
    <row r="22" spans="2:9" x14ac:dyDescent="0.25">
      <c r="B22" s="80">
        <v>1.02</v>
      </c>
      <c r="C22" s="86" t="s">
        <v>55</v>
      </c>
      <c r="D22" s="82" t="s">
        <v>54</v>
      </c>
      <c r="E22" s="82">
        <v>1</v>
      </c>
      <c r="F22" s="83">
        <v>11</v>
      </c>
      <c r="G22" s="84">
        <f>+'A1'!E33</f>
        <v>7190.270880860041</v>
      </c>
      <c r="H22" s="85">
        <f t="shared" si="1"/>
        <v>79092.979689460451</v>
      </c>
      <c r="I22" s="62"/>
    </row>
    <row r="23" spans="2:9" ht="22.5" customHeight="1" x14ac:dyDescent="0.25">
      <c r="B23" s="80">
        <v>1.03</v>
      </c>
      <c r="C23" s="81" t="s">
        <v>56</v>
      </c>
      <c r="D23" s="82" t="s">
        <v>54</v>
      </c>
      <c r="E23" s="82">
        <v>1</v>
      </c>
      <c r="F23" s="83">
        <v>11</v>
      </c>
      <c r="G23" s="84">
        <f>+'A1'!E33</f>
        <v>7190.270880860041</v>
      </c>
      <c r="H23" s="85">
        <f t="shared" si="1"/>
        <v>79092.979689460451</v>
      </c>
      <c r="I23" s="62"/>
    </row>
    <row r="24" spans="2:9" ht="21" customHeight="1" x14ac:dyDescent="0.25">
      <c r="B24" s="80">
        <v>1.04</v>
      </c>
      <c r="C24" s="81" t="s">
        <v>57</v>
      </c>
      <c r="D24" s="82" t="s">
        <v>54</v>
      </c>
      <c r="E24" s="82">
        <v>1</v>
      </c>
      <c r="F24" s="83">
        <v>11</v>
      </c>
      <c r="G24" s="84">
        <f>+'A1'!E33</f>
        <v>7190.270880860041</v>
      </c>
      <c r="H24" s="85">
        <f t="shared" si="1"/>
        <v>79092.979689460451</v>
      </c>
      <c r="I24" s="62"/>
    </row>
    <row r="25" spans="2:9" x14ac:dyDescent="0.25">
      <c r="B25" s="87"/>
      <c r="C25" s="81"/>
      <c r="D25" s="88"/>
      <c r="E25" s="82"/>
      <c r="F25" s="84"/>
      <c r="G25" s="84"/>
      <c r="H25" s="85"/>
      <c r="I25" s="62"/>
    </row>
    <row r="26" spans="2:9" x14ac:dyDescent="0.25">
      <c r="B26" s="95"/>
      <c r="C26" s="96" t="s">
        <v>59</v>
      </c>
      <c r="D26" s="97"/>
      <c r="E26" s="97"/>
      <c r="F26" s="98"/>
      <c r="G26" s="99"/>
      <c r="H26" s="100">
        <f>+H19+H12</f>
        <v>600971.12707082997</v>
      </c>
      <c r="I26" s="62"/>
    </row>
    <row r="27" spans="2:9" x14ac:dyDescent="0.25">
      <c r="B27" s="95"/>
      <c r="C27" s="96" t="s">
        <v>34</v>
      </c>
      <c r="D27" s="97"/>
      <c r="E27" s="97"/>
      <c r="F27" s="98"/>
      <c r="G27" s="97">
        <v>0.18</v>
      </c>
      <c r="H27" s="100">
        <f>+H26*0.18</f>
        <v>108174.80287274939</v>
      </c>
      <c r="I27" s="62"/>
    </row>
    <row r="28" spans="2:9" ht="15.75" thickBot="1" x14ac:dyDescent="0.3">
      <c r="B28" s="101"/>
      <c r="C28" s="102"/>
      <c r="D28" s="102" t="s">
        <v>62</v>
      </c>
      <c r="E28" s="103"/>
      <c r="F28" s="104"/>
      <c r="G28" s="105"/>
      <c r="H28" s="106">
        <f>+H27+H26</f>
        <v>709145.92994357937</v>
      </c>
      <c r="I28" s="62"/>
    </row>
    <row r="29" spans="2:9" x14ac:dyDescent="0.25">
      <c r="B29" s="62"/>
      <c r="C29" s="62"/>
      <c r="D29" s="62"/>
      <c r="E29" s="62"/>
      <c r="F29" s="62"/>
      <c r="G29" s="62"/>
      <c r="H29" s="62"/>
      <c r="I29" s="62"/>
    </row>
    <row r="30" spans="2:9" x14ac:dyDescent="0.25">
      <c r="B30" s="62"/>
      <c r="C30" s="62"/>
      <c r="D30" s="62"/>
      <c r="E30" s="62"/>
      <c r="F30" s="62"/>
      <c r="G30" s="62"/>
      <c r="H30" s="62"/>
      <c r="I30" s="62"/>
    </row>
    <row r="31" spans="2:9" s="62" customFormat="1" ht="53.45" customHeight="1" x14ac:dyDescent="0.25">
      <c r="B31" s="107"/>
      <c r="C31" s="131" t="s">
        <v>60</v>
      </c>
      <c r="D31" s="131"/>
      <c r="E31" s="131"/>
      <c r="F31" s="131"/>
      <c r="G31" s="131"/>
      <c r="H31" s="131"/>
    </row>
    <row r="32" spans="2:9" x14ac:dyDescent="0.25">
      <c r="B32" s="62"/>
      <c r="C32" s="108"/>
      <c r="D32" s="62"/>
      <c r="E32" s="62"/>
      <c r="F32" s="62"/>
      <c r="G32" s="62"/>
      <c r="H32" s="62"/>
      <c r="I32" s="62"/>
    </row>
    <row r="33" spans="2:9" x14ac:dyDescent="0.25">
      <c r="B33" s="62"/>
      <c r="C33" s="108"/>
      <c r="D33" s="62"/>
      <c r="E33" s="62"/>
      <c r="F33" s="62"/>
      <c r="G33" s="62"/>
      <c r="H33" s="62"/>
      <c r="I33" s="62"/>
    </row>
    <row r="34" spans="2:9" x14ac:dyDescent="0.25">
      <c r="B34" s="62"/>
      <c r="C34" s="108"/>
      <c r="D34" s="62"/>
      <c r="E34" s="62"/>
      <c r="F34" s="62"/>
      <c r="G34" s="62"/>
      <c r="H34" s="62"/>
      <c r="I34" s="62"/>
    </row>
    <row r="35" spans="2:9" x14ac:dyDescent="0.25">
      <c r="B35" s="58"/>
      <c r="C35" s="109"/>
      <c r="D35" s="58"/>
      <c r="E35" s="58"/>
      <c r="F35" s="58"/>
      <c r="G35" s="58"/>
      <c r="H35" s="58"/>
      <c r="I35" s="58"/>
    </row>
    <row r="36" spans="2:9" x14ac:dyDescent="0.25">
      <c r="B36" s="58"/>
      <c r="C36" s="109"/>
      <c r="D36" s="58"/>
      <c r="E36" s="58"/>
      <c r="F36" s="58"/>
      <c r="G36" s="58"/>
      <c r="H36" s="58"/>
      <c r="I36" s="58"/>
    </row>
    <row r="37" spans="2:9" x14ac:dyDescent="0.25">
      <c r="B37" s="58"/>
      <c r="C37" s="109"/>
      <c r="D37" s="58"/>
      <c r="E37" s="58"/>
      <c r="F37" s="58"/>
      <c r="G37" s="58"/>
      <c r="H37" s="58"/>
      <c r="I37" s="58"/>
    </row>
    <row r="38" spans="2:9" x14ac:dyDescent="0.25">
      <c r="B38" s="58"/>
      <c r="C38" s="109"/>
      <c r="D38" s="58"/>
      <c r="E38" s="58"/>
      <c r="F38" s="58"/>
      <c r="G38" s="58"/>
      <c r="H38" s="58"/>
      <c r="I38" s="58"/>
    </row>
    <row r="39" spans="2:9" x14ac:dyDescent="0.25">
      <c r="B39" s="58"/>
      <c r="C39" s="109"/>
      <c r="D39" s="58"/>
      <c r="E39" s="58"/>
      <c r="F39" s="58"/>
      <c r="G39" s="58"/>
      <c r="H39" s="58"/>
      <c r="I39" s="58"/>
    </row>
    <row r="40" spans="2:9" x14ac:dyDescent="0.25">
      <c r="B40" s="58"/>
      <c r="C40" s="109"/>
      <c r="D40" s="58"/>
      <c r="E40" s="58"/>
      <c r="F40" s="58"/>
      <c r="G40" s="58"/>
      <c r="H40" s="58"/>
      <c r="I40" s="58"/>
    </row>
    <row r="41" spans="2:9" x14ac:dyDescent="0.25">
      <c r="B41" s="58"/>
      <c r="C41" s="58"/>
      <c r="D41" s="58"/>
      <c r="E41" s="58"/>
      <c r="F41" s="58"/>
      <c r="G41" s="58"/>
      <c r="H41" s="58"/>
      <c r="I41" s="58"/>
    </row>
    <row r="42" spans="2:9" x14ac:dyDescent="0.25">
      <c r="B42" s="109"/>
      <c r="C42" s="58"/>
      <c r="D42" s="58"/>
      <c r="E42" s="58"/>
      <c r="F42" s="58"/>
      <c r="G42" s="58"/>
      <c r="H42" s="58"/>
      <c r="I42" s="58"/>
    </row>
    <row r="43" spans="2:9" x14ac:dyDescent="0.25">
      <c r="B43" s="58"/>
      <c r="C43" s="109"/>
      <c r="D43" s="58"/>
      <c r="E43" s="58"/>
      <c r="F43" s="58"/>
      <c r="G43" s="58"/>
      <c r="H43" s="58"/>
      <c r="I43" s="58"/>
    </row>
  </sheetData>
  <mergeCells count="4">
    <mergeCell ref="B3:H3"/>
    <mergeCell ref="B5:H5"/>
    <mergeCell ref="C7:H7"/>
    <mergeCell ref="C31:H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A1</vt:lpstr>
      <vt:lpstr>RESUMEN</vt:lpstr>
      <vt:lpstr>'A1'!Área_de_impresión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Isabel Acosta Toribio</cp:lastModifiedBy>
  <cp:lastPrinted>2022-11-28T22:12:00Z</cp:lastPrinted>
  <dcterms:created xsi:type="dcterms:W3CDTF">2016-04-12T21:22:15Z</dcterms:created>
  <dcterms:modified xsi:type="dcterms:W3CDTF">2022-11-29T23:21:08Z</dcterms:modified>
</cp:coreProperties>
</file>