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LEVANTAMIENTO DE COMENTARIOS 11.11.2022 -RÍO GRANDE\"/>
    </mc:Choice>
  </mc:AlternateContent>
  <xr:revisionPtr revIDLastSave="8" documentId="8_{2BFEBD1F-4D4B-4D0F-A2F6-D6C32E8BB9C9}" xr6:coauthVersionLast="36" xr6:coauthVersionMax="36" xr10:uidLastSave="{AC55213C-1A9C-441F-8747-37728BF32A2D}"/>
  <bookViews>
    <workbookView xWindow="0" yWindow="0" windowWidth="23040" windowHeight="8940" tabRatio="720" xr2:uid="{69376383-6883-4F23-A3E9-8EB183B0A4C4}"/>
  </bookViews>
  <sheets>
    <sheet name="INMAC" sheetId="1" r:id="rId1"/>
  </sheets>
  <definedNames>
    <definedName name="_xlnm._FilterDatabase" localSheetId="0" hidden="1">INMAC!$A$3:$I$121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7" i="1" l="1"/>
  <c r="I116" i="1"/>
  <c r="I115" i="1"/>
  <c r="I114" i="1"/>
  <c r="I113" i="1"/>
  <c r="I112" i="1"/>
  <c r="I111" i="1"/>
  <c r="I109" i="1"/>
  <c r="G109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6" i="1"/>
  <c r="I65" i="1"/>
  <c r="I64" i="1"/>
  <c r="I63" i="1"/>
  <c r="I62" i="1"/>
  <c r="I61" i="1"/>
  <c r="I60" i="1"/>
  <c r="I59" i="1"/>
  <c r="I58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18" i="1"/>
  <c r="I17" i="1"/>
  <c r="I15" i="1"/>
  <c r="I14" i="1"/>
  <c r="I13" i="1"/>
  <c r="I12" i="1"/>
  <c r="I11" i="1"/>
  <c r="I10" i="1"/>
  <c r="I8" i="1"/>
  <c r="I7" i="1"/>
  <c r="G117" i="1" l="1"/>
  <c r="G112" i="1"/>
  <c r="G113" i="1"/>
  <c r="G114" i="1"/>
  <c r="G115" i="1"/>
  <c r="G116" i="1"/>
  <c r="G111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92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69" i="1"/>
  <c r="G59" i="1"/>
  <c r="G60" i="1"/>
  <c r="G61" i="1"/>
  <c r="G62" i="1"/>
  <c r="G63" i="1"/>
  <c r="G64" i="1"/>
  <c r="G65" i="1"/>
  <c r="G66" i="1"/>
  <c r="G58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43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21" i="1"/>
  <c r="G18" i="1"/>
  <c r="G17" i="1"/>
  <c r="G11" i="1"/>
  <c r="G12" i="1"/>
  <c r="G13" i="1"/>
  <c r="G14" i="1"/>
  <c r="G15" i="1"/>
  <c r="G10" i="1"/>
  <c r="G8" i="1"/>
  <c r="G7" i="1"/>
  <c r="I89" i="1" l="1"/>
  <c r="I108" i="1"/>
  <c r="I6" i="1" l="1"/>
  <c r="I91" i="1"/>
  <c r="I16" i="1"/>
  <c r="I68" i="1"/>
  <c r="I20" i="1"/>
  <c r="I57" i="1"/>
  <c r="I9" i="1"/>
  <c r="I42" i="1"/>
  <c r="I110" i="1"/>
  <c r="I67" i="1" l="1"/>
  <c r="I19" i="1"/>
  <c r="I118" i="1" l="1"/>
  <c r="I120" i="1" s="1"/>
  <c r="I119" i="1" l="1"/>
  <c r="I121" i="1" s="1"/>
</calcChain>
</file>

<file path=xl/sharedStrings.xml><?xml version="1.0" encoding="utf-8"?>
<sst xmlns="http://schemas.openxmlformats.org/spreadsheetml/2006/main" count="434" uniqueCount="241">
  <si>
    <t>PARTIDAS PAQUETE 4 - RIO GRANDE</t>
  </si>
  <si>
    <t>SECCIÓN</t>
  </si>
  <si>
    <t>MEDIDA</t>
  </si>
  <si>
    <t>UND</t>
  </si>
  <si>
    <t>METRADOS</t>
  </si>
  <si>
    <t>B</t>
  </si>
  <si>
    <t>CONSTRUCCIÓN DE DEFENSAS RIBEREÑAS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</si>
  <si>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</si>
  <si>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</si>
  <si>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</si>
  <si>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</si>
  <si>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</si>
  <si>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</si>
  <si>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</si>
  <si>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</si>
  <si>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</si>
  <si>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</si>
  <si>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</si>
  <si>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</si>
  <si>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</si>
  <si>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</si>
  <si>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</si>
  <si>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</si>
  <si>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</si>
  <si>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</si>
  <si>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</si>
  <si>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</si>
  <si>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</si>
  <si>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</si>
  <si>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</si>
  <si>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</si>
  <si>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</si>
  <si>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304.C</t>
  </si>
  <si>
    <t>EXPLOTACION Y PREPARACION DE MATERIAL PARA AFIRMADO EN CORONA</t>
  </si>
  <si>
    <t>m3</t>
  </si>
  <si>
    <t>305.A</t>
  </si>
  <si>
    <t>PREPARACIÓN DE MATERIAL PARA CONFORMACIÓN DE DIQUE</t>
  </si>
  <si>
    <t>MOVIMIENTO DE TIERRAS</t>
  </si>
  <si>
    <t>B1</t>
  </si>
  <si>
    <t>CONSTRUCCIÓN DE DIQUE NUEVO</t>
  </si>
  <si>
    <t>401.A</t>
  </si>
  <si>
    <t xml:space="preserve">
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</si>
  <si>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</si>
  <si>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</si>
  <si>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</si>
  <si>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</si>
  <si>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</si>
  <si>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</si>
  <si>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EXCAVACIÓN DE ROCA FIJA CON MARTILLO HIDRÁULICO</t>
  </si>
  <si>
    <t>402.E</t>
  </si>
  <si>
    <t>EXCAVACIÓN DE UÑA EN MATERIAL CON NIVEL FREÁTICO</t>
  </si>
  <si>
    <t>403.A</t>
  </si>
  <si>
    <t>CONFORMACIÓN Y COMPACTACIÓN DE DIQUE</t>
  </si>
  <si>
    <t>404.A</t>
  </si>
  <si>
    <t>ENROCADO Y ACOMODO PARA PROTECCIÓN DE TALUD TIPO 1</t>
  </si>
  <si>
    <t>404.B</t>
  </si>
  <si>
    <t>ENROCADO Y ACOMODO PARA PROTECCIÓN DE TALUD TIPO 2</t>
  </si>
  <si>
    <t>404.D</t>
  </si>
  <si>
    <t>ENROCADO Y ACOMODO EN UÑA ANTISOCAVANTE TIPO 1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</si>
  <si>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</si>
  <si>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</si>
  <si>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</si>
  <si>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</si>
  <si>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</si>
  <si>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</si>
  <si>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>m2</t>
  </si>
  <si>
    <t>407.A</t>
  </si>
  <si>
    <t>MEJORAMIENTO DEL SUELO DE FUNDACION</t>
  </si>
  <si>
    <t>408.A</t>
  </si>
  <si>
    <t>ZANJA Y RELLENO PARA ANCLAJE DE GEOTEXTIL</t>
  </si>
  <si>
    <t>ml</t>
  </si>
  <si>
    <t>409.A</t>
  </si>
  <si>
    <t>GEOTEXTIL NO TEJIDO CLASE 1, INCLUYE INSTALACION</t>
  </si>
  <si>
    <t>409.B</t>
  </si>
  <si>
    <t>GEOTEXTIL NO TEJIDO CLASE 2, INCLUYE INSTALACION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</si>
  <si>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</si>
  <si>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</si>
  <si>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</si>
  <si>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</si>
  <si>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</si>
  <si>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</si>
  <si>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</si>
  <si>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</t>
  </si>
  <si>
    <t>416.A</t>
  </si>
  <si>
    <t>PERFILADO Y COMPACTACIÓN PARA FUNDACIÓN DE DIQUE</t>
  </si>
  <si>
    <t>B2</t>
  </si>
  <si>
    <t>REFUERZO EN DIQUES EXISTENTES</t>
  </si>
  <si>
    <t>402.A</t>
  </si>
  <si>
    <t>EXCAVACION DE UÑA EN MATERIAL CON NIVEL FREATICO</t>
  </si>
  <si>
    <t xml:space="preserve">
CONFORMACIÓN Y COMPACTACIÓN DE DIQUE</t>
  </si>
  <si>
    <t>403.B</t>
  </si>
  <si>
    <t>RECRECIMIENTO Y CONFORMACION EN DIQUE EXISTENTE</t>
  </si>
  <si>
    <t>404.F</t>
  </si>
  <si>
    <t>ENROCADO Y ACOMODO DE ROCA EN TALUD DE DIQUE EXISTENTE</t>
  </si>
  <si>
    <t>404.G</t>
  </si>
  <si>
    <t>ENROCADO Y ACOMODO DE ROCA EN UÑA DE DIQUE EXISTENTE</t>
  </si>
  <si>
    <t>406.B</t>
  </si>
  <si>
    <t>PERFILADO DE TALUD EXISTENTE</t>
  </si>
  <si>
    <t>415A</t>
  </si>
  <si>
    <t>GAVIÓN (INCLUYE INSTALACIÓN)</t>
  </si>
  <si>
    <t>416B</t>
  </si>
  <si>
    <t>PERFILADO Y COMPACTACION DE CORONA EN DIQUE EXISTENTE</t>
  </si>
  <si>
    <t xml:space="preserve">417.A </t>
  </si>
  <si>
    <t>RECUPERACION DE ROCA EN DIQUES EXISTENTES</t>
  </si>
  <si>
    <t>TRANSPORTES DE MATERIAL</t>
  </si>
  <si>
    <t>501.A</t>
  </si>
  <si>
    <t>CARGUIO Y ACARREO DE MATERIAL PROPIO P/DIQUE D≤1km</t>
  </si>
  <si>
    <t xml:space="preserve"> m3-km </t>
  </si>
  <si>
    <t>502.A</t>
  </si>
  <si>
    <t>ACARREO DE MATERIAL PROPIO P/DIQUE D&gt;1km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</si>
  <si>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</si>
  <si>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</si>
  <si>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</si>
  <si>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</si>
  <si>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</si>
  <si>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</si>
  <si>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</si>
  <si>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</si>
  <si>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505.A</t>
  </si>
  <si>
    <t>TRANSPORTE DE MATERIAL INTERNO PARA ACOPIO ≤1km (INCLUYE CARGUÍO)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</si>
  <si>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</si>
  <si>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</si>
  <si>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</si>
  <si>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</si>
  <si>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</si>
  <si>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</si>
  <si>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</si>
  <si>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EXCAVACIÓN EN MATERIAL SUELTO, CON EQUIPO</t>
  </si>
  <si>
    <t>403.C</t>
  </si>
  <si>
    <t>CONFORMACIÓN Y COMPACTACIÓN PARA ESTRUCTURA</t>
  </si>
  <si>
    <t>609.A</t>
  </si>
  <si>
    <t>EMBOQUILLADO DE PIEDRA CON CONCRETO</t>
  </si>
  <si>
    <t>801.A</t>
  </si>
  <si>
    <t>CONCRETO PREMEZCLADO (f´c = 10 MPa) PARA SOLADO</t>
  </si>
  <si>
    <t>801.B</t>
  </si>
  <si>
    <t>CONCRETO (f'c=14MPa) +30% P.M.</t>
  </si>
  <si>
    <t>801.B1</t>
  </si>
  <si>
    <t>CONCRETO (f'c = 175kg/cm2)</t>
  </si>
  <si>
    <t>801.D</t>
  </si>
  <si>
    <t>CONCRETO (f'c = 28 MPa) EN MUROS Y ZAPATAS</t>
  </si>
  <si>
    <t>802.A</t>
  </si>
  <si>
    <t>ACERO DE REFUERZO P/ESTRUCTURAS (fý= 420 Mpa)</t>
  </si>
  <si>
    <t>803.A</t>
  </si>
  <si>
    <t>ENCOFRADO PLANO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</si>
  <si>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</si>
  <si>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</si>
  <si>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</si>
  <si>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</si>
  <si>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</si>
  <si>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</si>
  <si>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</si>
  <si>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</si>
  <si>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</si>
  <si>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</si>
  <si>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806.E</t>
  </si>
  <si>
    <t>COMPUERTA ANTIRRETORNO TIPO CLAPETA Ø 1.00 m  (INCLUYE SUMINISTRO E INSTALACIÓN)</t>
  </si>
  <si>
    <t>806.F</t>
  </si>
  <si>
    <t>REJILLA METÁLICA 1.20 m X 1.50 m (INCLUYE SUMINISTRO E INSTALACIÓN)</t>
  </si>
  <si>
    <t>806.H</t>
  </si>
  <si>
    <t>REJILLA METÁLICA 1.35 m X 1.50 m (INCLUYE SUMINISTRO E INSTALACIÓN)</t>
  </si>
  <si>
    <t>806.I</t>
  </si>
  <si>
    <t>REJILLA METÁLICA 1.60 m X 1.50 m (INCLUYE SUMINISTRO E INSTALACIÓN)</t>
  </si>
  <si>
    <t>807.A</t>
  </si>
  <si>
    <t>JUNTA DE ESTANQUEIDAD WATERSTOP</t>
  </si>
  <si>
    <t>810.A</t>
  </si>
  <si>
    <t>IMPERMEABILIZACIÓN DE PARÁMETROS ENTERRADOS CON LÁMINA ASFÁLTICA</t>
  </si>
  <si>
    <t>C3</t>
  </si>
  <si>
    <t>OBRAS DE REDES</t>
  </si>
  <si>
    <t>604.A</t>
  </si>
  <si>
    <t>REUBICACIÓN DE POSTE DE ENERGÍA</t>
  </si>
  <si>
    <t>C4</t>
  </si>
  <si>
    <t>CRUCE VIAL</t>
  </si>
  <si>
    <t>DESBROCE Y LIMPIEZA</t>
  </si>
  <si>
    <t xml:space="preserve">ha </t>
  </si>
  <si>
    <t>EXCAVACION DE ROCA FIJA CON MARTILLO HIDRÁULICO</t>
  </si>
  <si>
    <t>ENROCADO Y ACOMODO DE ROCA PARA PROTECCIÓN DE TALUD TIPO 1</t>
  </si>
  <si>
    <t>ENROCADO Y ACOMODO DE ROCA EN UÑA ANTISOCAVANTE TIPO 1</t>
  </si>
  <si>
    <t xml:space="preserve"> m2 </t>
  </si>
  <si>
    <t>MEJORAMIENTO DE SUELO DE FUNDACIÓN</t>
  </si>
  <si>
    <t>GEOTEXTIL NO TEJIDO CLASE 1, INCLUYE INSTALACIÓN</t>
  </si>
  <si>
    <t>414.B</t>
  </si>
  <si>
    <t>GEOCELDA HORMIGONADA</t>
  </si>
  <si>
    <t>420.A</t>
  </si>
  <si>
    <t>RELLENO COMPACTADO</t>
  </si>
  <si>
    <t>C5</t>
  </si>
  <si>
    <t>OBRAS DE CONCRETO EXISTENTE</t>
  </si>
  <si>
    <t>612.A</t>
  </si>
  <si>
    <t>DEMOLICIÓN DE OBRA DE CONCRETO EXISTENTE</t>
  </si>
  <si>
    <t>TRABAJOS DE CIERRE</t>
  </si>
  <si>
    <t>902.A</t>
  </si>
  <si>
    <t>PLAN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</si>
  <si>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</si>
  <si>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</si>
  <si>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</si>
  <si>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</si>
  <si>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</si>
  <si>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</si>
  <si>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</si>
  <si>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</si>
  <si>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</si>
  <si>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</si>
  <si>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</si>
  <si>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</si>
  <si>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P. UNITARIO
S/</t>
  </si>
  <si>
    <t>P. PARCIAL
S/</t>
  </si>
  <si>
    <t>SUBTOTAL</t>
  </si>
  <si>
    <t>GASTOS GENERALES</t>
  </si>
  <si>
    <t>UTILIDAD</t>
  </si>
  <si>
    <t>TOTAL</t>
  </si>
  <si>
    <t>INMAC</t>
  </si>
  <si>
    <t>DIF MET.</t>
  </si>
  <si>
    <t>Revisar precio/HH de la MO. Las tarifas deben estar acorde a los estipulado por el regimen de Conct. Civil.
Ajustar precio de gigantografia</t>
  </si>
  <si>
    <t>No se tiene comentarios</t>
  </si>
  <si>
    <t>Se levanto observación.</t>
  </si>
  <si>
    <t xml:space="preserve">Se solicita histograma de equipos, ya que se considera alta la cantidad de excavadoras a transportar. </t>
  </si>
  <si>
    <t>Ajustar tarifa de MO</t>
  </si>
  <si>
    <t xml:space="preserve">Revisar rendimiento. Incluir material lastrado para los accesos </t>
  </si>
  <si>
    <t>Reducir cantidad de sacos</t>
  </si>
  <si>
    <t>NO se tiene comentarios</t>
  </si>
  <si>
    <t>Revisar rendimiento con 02 excavadoras (130 m3/dia), pues se considera optimista</t>
  </si>
  <si>
    <t>Revisar rendimiento con 02 excavadoras (250 m3/dia), pues se considera optimista</t>
  </si>
  <si>
    <t>Se tiene 02 equipos al 100% con un rend de 1250m3/dia.  Ajustar tarifa MO</t>
  </si>
  <si>
    <t>Observar rendimiento, ya que se considera conservador para 1 exavadora al 100%.</t>
  </si>
  <si>
    <t xml:space="preserve"> Debe incluir el costo del material para el mejoramiento ya sea de cantera o de la propia excavación. </t>
  </si>
  <si>
    <t>Revisar APU, pues no se esta considerando equipo para compactacion de relleno</t>
  </si>
  <si>
    <t xml:space="preserve"> Revisar el PU del geotexil, este es mas caro que el tipo 02 </t>
  </si>
  <si>
    <t xml:space="preserve"> Revisar el PU del geotextil, este es mas economico que el tipo 01 </t>
  </si>
  <si>
    <t>Corregir metrado. No es necesario contar con 02 equipos de corte, de ser asi , incrementar el rendimiento.</t>
  </si>
  <si>
    <t xml:space="preserve"> Ajustar tarifa de MO </t>
  </si>
  <si>
    <t xml:space="preserve"> NO se tiene comentarios </t>
  </si>
  <si>
    <t xml:space="preserve"> Revisar tarifa de MO elavado </t>
  </si>
  <si>
    <t>Considerar material para relleno de gavión</t>
  </si>
  <si>
    <t>Considerar que el material debera ser acopiado antes de su recolocacion</t>
  </si>
  <si>
    <t xml:space="preserve"> Revisar rend. Con los 02 equipos propuestos. Ajustra Traifa de MO </t>
  </si>
  <si>
    <t>No coincide con los APUS presentados</t>
  </si>
  <si>
    <t>No se tienen comentarios</t>
  </si>
  <si>
    <t>Revisar precio, ya que se considera elevado</t>
  </si>
  <si>
    <t>Precio unitario no tiene relacion con el tiempo del proyecto</t>
  </si>
  <si>
    <t>No se ha considerado EPP's
Revisar cantidad de enfermeros y supervisores civiles.
No se esta considerando pasajes para personal no local.
No se ha considerado servicios para personal de obra
No se esta considerando equipos de computo.</t>
  </si>
  <si>
    <t>PROPUESTA ECONÓMICA PRESENTADA EL DÍA 08.11.2022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</si>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</sst>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S/&quot;* #,##0.00_-;\-&quot;S/&quot;* #,##0.00_-;_-&quot;S/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8"/>
      <color rgb="FFFFFFFF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0" fillId="0" borderId="0">
      <alignment vertical="top"/>
    </xf>
    <xf numFmtId="0" fontId="8" fillId="0" borderId="0"/>
    <xf numFmtId="0" fontId="8" fillId="0" borderId="0"/>
    <xf numFmtId="0" fontId="20" fillId="0" borderId="0">
      <alignment vertical="top"/>
    </xf>
    <xf numFmtId="0" fontId="21" fillId="0" borderId="0"/>
    <xf numFmtId="0" fontId="8" fillId="0" borderId="0"/>
    <xf numFmtId="0" fontId="8" fillId="0" borderId="0"/>
    <xf numFmtId="0" fontId="21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3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4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0" fillId="4" borderId="3" xfId="0" applyFill="1" applyBorder="1"/>
    <xf numFmtId="43" fontId="0" fillId="0" borderId="3" xfId="0" applyNumberFormat="1" applyBorder="1"/>
    <xf numFmtId="43" fontId="0" fillId="4" borderId="3" xfId="0" applyNumberFormat="1" applyFill="1" applyBorder="1"/>
    <xf numFmtId="49" fontId="10" fillId="7" borderId="5" xfId="0" applyNumberFormat="1" applyFont="1" applyFill="1" applyBorder="1" applyAlignment="1">
      <alignment vertical="center" wrapText="1"/>
    </xf>
    <xf numFmtId="0" fontId="11" fillId="7" borderId="6" xfId="0" applyFont="1" applyFill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43" fontId="13" fillId="6" borderId="2" xfId="0" applyNumberFormat="1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43" fontId="13" fillId="6" borderId="3" xfId="0" applyNumberFormat="1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vertical="center" wrapText="1"/>
    </xf>
    <xf numFmtId="43" fontId="2" fillId="4" borderId="3" xfId="0" applyNumberFormat="1" applyFont="1" applyFill="1" applyBorder="1"/>
    <xf numFmtId="2" fontId="0" fillId="0" borderId="3" xfId="0" applyNumberFormat="1" applyBorder="1"/>
    <xf numFmtId="0" fontId="2" fillId="4" borderId="3" xfId="0" applyFont="1" applyFill="1" applyBorder="1"/>
    <xf numFmtId="43" fontId="16" fillId="0" borderId="3" xfId="1" applyFont="1" applyBorder="1"/>
    <xf numFmtId="43" fontId="17" fillId="7" borderId="11" xfId="1" applyFont="1" applyFill="1" applyBorder="1" applyAlignment="1">
      <alignment vertical="center" wrapText="1"/>
    </xf>
    <xf numFmtId="0" fontId="17" fillId="7" borderId="6" xfId="0" applyFont="1" applyFill="1" applyBorder="1" applyAlignment="1">
      <alignment vertical="center" wrapText="1"/>
    </xf>
    <xf numFmtId="0" fontId="17" fillId="7" borderId="11" xfId="0" applyFont="1" applyFill="1" applyBorder="1" applyAlignment="1">
      <alignment vertical="center" wrapText="1"/>
    </xf>
    <xf numFmtId="43" fontId="17" fillId="7" borderId="11" xfId="0" applyNumberFormat="1" applyFont="1" applyFill="1" applyBorder="1" applyAlignment="1">
      <alignment vertical="center" wrapText="1"/>
    </xf>
    <xf numFmtId="10" fontId="16" fillId="0" borderId="3" xfId="2" applyNumberFormat="1" applyFont="1" applyBorder="1"/>
    <xf numFmtId="2" fontId="16" fillId="0" borderId="3" xfId="0" applyNumberFormat="1" applyFont="1" applyBorder="1"/>
    <xf numFmtId="43" fontId="18" fillId="0" borderId="15" xfId="7" applyFont="1" applyBorder="1" applyAlignment="1">
      <alignment vertical="top" wrapText="1"/>
    </xf>
    <xf numFmtId="0" fontId="0" fillId="0" borderId="20" xfId="0" applyBorder="1"/>
    <xf numFmtId="0" fontId="0" fillId="0" borderId="0" xfId="0" applyBorder="1"/>
    <xf numFmtId="43" fontId="2" fillId="4" borderId="17" xfId="0" applyNumberFormat="1" applyFont="1" applyFill="1" applyBorder="1"/>
    <xf numFmtId="2" fontId="0" fillId="0" borderId="17" xfId="0" applyNumberFormat="1" applyBorder="1"/>
    <xf numFmtId="43" fontId="0" fillId="4" borderId="17" xfId="0" applyNumberFormat="1" applyFill="1" applyBorder="1"/>
    <xf numFmtId="43" fontId="13" fillId="6" borderId="21" xfId="0" applyNumberFormat="1" applyFont="1" applyFill="1" applyBorder="1" applyAlignment="1">
      <alignment horizontal="left" vertical="center" wrapText="1"/>
    </xf>
    <xf numFmtId="43" fontId="13" fillId="6" borderId="22" xfId="0" applyNumberFormat="1" applyFont="1" applyFill="1" applyBorder="1" applyAlignment="1">
      <alignment horizontal="left" vertical="center" wrapText="1"/>
    </xf>
    <xf numFmtId="43" fontId="13" fillId="6" borderId="17" xfId="0" applyNumberFormat="1" applyFont="1" applyFill="1" applyBorder="1" applyAlignment="1">
      <alignment horizontal="left" vertical="center" wrapText="1"/>
    </xf>
    <xf numFmtId="43" fontId="13" fillId="6" borderId="18" xfId="0" applyNumberFormat="1" applyFont="1" applyFill="1" applyBorder="1" applyAlignment="1">
      <alignment horizontal="left" vertical="center" wrapText="1"/>
    </xf>
    <xf numFmtId="43" fontId="17" fillId="7" borderId="12" xfId="0" applyNumberFormat="1" applyFont="1" applyFill="1" applyBorder="1" applyAlignment="1">
      <alignment vertical="center" wrapText="1"/>
    </xf>
    <xf numFmtId="0" fontId="16" fillId="0" borderId="17" xfId="0" applyFont="1" applyBorder="1"/>
    <xf numFmtId="0" fontId="17" fillId="7" borderId="12" xfId="0" applyFont="1" applyFill="1" applyBorder="1" applyAlignment="1">
      <alignment vertical="center" wrapText="1"/>
    </xf>
    <xf numFmtId="0" fontId="14" fillId="9" borderId="20" xfId="0" applyFont="1" applyFill="1" applyBorder="1" applyAlignment="1">
      <alignment horizontal="center" vertical="center"/>
    </xf>
    <xf numFmtId="0" fontId="14" fillId="9" borderId="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2" fillId="4" borderId="17" xfId="0" applyFont="1" applyFill="1" applyBorder="1"/>
    <xf numFmtId="0" fontId="0" fillId="4" borderId="17" xfId="0" applyFill="1" applyBorder="1"/>
    <xf numFmtId="0" fontId="13" fillId="6" borderId="17" xfId="0" applyFont="1" applyFill="1" applyBorder="1" applyAlignment="1">
      <alignment horizontal="left" vertical="center" wrapText="1"/>
    </xf>
    <xf numFmtId="43" fontId="17" fillId="7" borderId="23" xfId="0" applyNumberFormat="1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left" vertical="center" wrapText="1"/>
    </xf>
    <xf numFmtId="43" fontId="0" fillId="0" borderId="18" xfId="0" applyNumberFormat="1" applyBorder="1" applyAlignment="1">
      <alignment wrapText="1"/>
    </xf>
    <xf numFmtId="43" fontId="0" fillId="0" borderId="18" xfId="0" applyNumberFormat="1" applyFill="1" applyBorder="1" applyAlignment="1">
      <alignment wrapText="1"/>
    </xf>
    <xf numFmtId="43" fontId="9" fillId="0" borderId="18" xfId="0" applyNumberFormat="1" applyFont="1" applyBorder="1" applyAlignment="1">
      <alignment wrapText="1"/>
    </xf>
    <xf numFmtId="43" fontId="9" fillId="0" borderId="18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2" fontId="0" fillId="0" borderId="3" xfId="0" applyNumberFormat="1" applyFill="1" applyBorder="1"/>
    <xf numFmtId="43" fontId="19" fillId="0" borderId="18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5" fillId="8" borderId="27" xfId="0" applyFont="1" applyFill="1" applyBorder="1" applyAlignment="1">
      <alignment horizontal="center" wrapText="1"/>
    </xf>
    <xf numFmtId="0" fontId="14" fillId="8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43" fontId="2" fillId="4" borderId="18" xfId="0" applyNumberFormat="1" applyFont="1" applyFill="1" applyBorder="1" applyAlignment="1">
      <alignment wrapText="1"/>
    </xf>
    <xf numFmtId="43" fontId="0" fillId="4" borderId="18" xfId="0" applyNumberFormat="1" applyFill="1" applyBorder="1" applyAlignment="1">
      <alignment wrapText="1"/>
    </xf>
    <xf numFmtId="43" fontId="9" fillId="0" borderId="15" xfId="40" applyFont="1" applyBorder="1" applyAlignment="1">
      <alignment vertical="top" wrapText="1"/>
    </xf>
    <xf numFmtId="43" fontId="16" fillId="0" borderId="18" xfId="0" applyNumberFormat="1" applyFont="1" applyBorder="1" applyAlignment="1">
      <alignment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43" fontId="6" fillId="5" borderId="18" xfId="1" applyFont="1" applyFill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43" fontId="3" fillId="5" borderId="18" xfId="1" applyFont="1" applyFill="1" applyBorder="1" applyAlignment="1">
      <alignment vertical="center"/>
    </xf>
    <xf numFmtId="43" fontId="6" fillId="0" borderId="18" xfId="1" applyFont="1" applyFill="1" applyBorder="1" applyAlignment="1">
      <alignment vertical="center"/>
    </xf>
    <xf numFmtId="43" fontId="6" fillId="5" borderId="18" xfId="0" applyNumberFormat="1" applyFont="1" applyFill="1" applyBorder="1" applyAlignment="1">
      <alignment vertical="center"/>
    </xf>
    <xf numFmtId="43" fontId="6" fillId="0" borderId="18" xfId="0" applyNumberFormat="1" applyFont="1" applyBorder="1" applyAlignment="1">
      <alignment vertical="center"/>
    </xf>
    <xf numFmtId="0" fontId="13" fillId="6" borderId="22" xfId="0" applyFont="1" applyFill="1" applyBorder="1" applyAlignment="1">
      <alignment vertical="center" wrapText="1"/>
    </xf>
    <xf numFmtId="43" fontId="13" fillId="6" borderId="22" xfId="3" applyFont="1" applyFill="1" applyBorder="1" applyAlignment="1">
      <alignment vertical="center" wrapText="1"/>
    </xf>
    <xf numFmtId="43" fontId="6" fillId="5" borderId="18" xfId="3" applyFont="1" applyFill="1" applyBorder="1"/>
    <xf numFmtId="0" fontId="13" fillId="6" borderId="20" xfId="0" applyFont="1" applyFill="1" applyBorder="1" applyAlignment="1">
      <alignment horizontal="left" vertical="center" wrapText="1"/>
    </xf>
    <xf numFmtId="43" fontId="13" fillId="6" borderId="22" xfId="4" applyFont="1" applyFill="1" applyBorder="1" applyAlignment="1">
      <alignment vertical="center" wrapText="1"/>
    </xf>
    <xf numFmtId="43" fontId="6" fillId="5" borderId="18" xfId="4" applyFont="1" applyFill="1" applyBorder="1"/>
    <xf numFmtId="43" fontId="6" fillId="5" borderId="18" xfId="5" applyFont="1" applyFill="1" applyBorder="1"/>
    <xf numFmtId="43" fontId="6" fillId="5" borderId="18" xfId="6" applyFont="1" applyFill="1" applyBorder="1"/>
    <xf numFmtId="4" fontId="12" fillId="0" borderId="19" xfId="0" applyNumberFormat="1" applyFont="1" applyBorder="1" applyAlignment="1">
      <alignment horizontal="right" vertical="center" wrapText="1"/>
    </xf>
    <xf numFmtId="4" fontId="12" fillId="0" borderId="28" xfId="0" applyNumberFormat="1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2" xfId="0" applyFont="1" applyFill="1" applyBorder="1" applyAlignment="1">
      <alignment horizontal="left" vertical="center" wrapText="1"/>
    </xf>
    <xf numFmtId="0" fontId="15" fillId="8" borderId="24" xfId="0" applyFont="1" applyFill="1" applyBorder="1" applyAlignment="1">
      <alignment horizontal="center"/>
    </xf>
    <xf numFmtId="0" fontId="15" fillId="8" borderId="25" xfId="0" applyFont="1" applyFill="1" applyBorder="1" applyAlignment="1">
      <alignment horizontal="center"/>
    </xf>
    <xf numFmtId="0" fontId="15" fillId="8" borderId="26" xfId="0" applyFont="1" applyFill="1" applyBorder="1" applyAlignment="1">
      <alignment horizontal="center"/>
    </xf>
  </cellXfs>
  <cellStyles count="41">
    <cellStyle name="Cancel" xfId="17" xr:uid="{68A449DD-B5BC-4F17-85E9-98833D5526D8}"/>
    <cellStyle name="Millares" xfId="1" builtinId="3"/>
    <cellStyle name="Millares [0] 2" xfId="35" xr:uid="{E332038E-7947-450A-8A1B-BD073D5D3C3E}"/>
    <cellStyle name="Millares [0] 2 2" xfId="25" xr:uid="{00000000-0005-0000-0000-000000000000}"/>
    <cellStyle name="Millares 10" xfId="21" xr:uid="{00000000-0005-0000-0000-00004F000000}"/>
    <cellStyle name="Millares 11" xfId="39" xr:uid="{00000000-0005-0000-0000-000050000000}"/>
    <cellStyle name="Millares 12" xfId="38" xr:uid="{00000000-0005-0000-0000-000051000000}"/>
    <cellStyle name="Millares 13" xfId="30" xr:uid="{00000000-0005-0000-0000-000052000000}"/>
    <cellStyle name="Millares 14" xfId="20" xr:uid="{00000000-0005-0000-0000-000053000000}"/>
    <cellStyle name="Millares 15" xfId="18" xr:uid="{00000000-0005-0000-0000-000054000000}"/>
    <cellStyle name="Millares 16 3" xfId="7" xr:uid="{9190D919-DD64-450D-91BC-F226804F2052}"/>
    <cellStyle name="Millares 16 3 2" xfId="19" xr:uid="{00000000-0005-0000-0000-000001000000}"/>
    <cellStyle name="Millares 16 3 3" xfId="40" xr:uid="{16A36E26-4E0B-4F35-B4C7-7253C6267ACE}"/>
    <cellStyle name="Millares 17" xfId="5" xr:uid="{A3652500-73B0-4B54-9675-67F5736FFDF3}"/>
    <cellStyle name="Millares 18" xfId="6" xr:uid="{50B55152-573C-42E3-A70F-86EDAF502C4D}"/>
    <cellStyle name="Millares 19" xfId="4" xr:uid="{BFA45666-8754-4590-8413-F9E3E8A6386B}"/>
    <cellStyle name="Millares 2" xfId="34" xr:uid="{3CE10CF6-7813-422A-9083-27583323DA0F}"/>
    <cellStyle name="Millares 20" xfId="3" xr:uid="{E2A524D4-652B-440C-A8DC-ECC8BCB8968F}"/>
    <cellStyle name="Millares 3" xfId="33" xr:uid="{795B0EBA-CEF5-490B-82CC-5BCE21DBD51C}"/>
    <cellStyle name="Millares 4" xfId="36" xr:uid="{1FFC9093-2716-46FB-AC0E-B1419CB51EF9}"/>
    <cellStyle name="Millares 5" xfId="27" xr:uid="{00000000-0005-0000-0000-00003E000000}"/>
    <cellStyle name="Millares 6" xfId="37" xr:uid="{00000000-0005-0000-0000-00004B000000}"/>
    <cellStyle name="Millares 7" xfId="28" xr:uid="{00000000-0005-0000-0000-00004C000000}"/>
    <cellStyle name="Millares 8" xfId="32" xr:uid="{00000000-0005-0000-0000-00004D000000}"/>
    <cellStyle name="Millares 9" xfId="29" xr:uid="{00000000-0005-0000-0000-00004E000000}"/>
    <cellStyle name="Moneda 2" xfId="31" xr:uid="{00000000-0005-0000-0000-000045000000}"/>
    <cellStyle name="Normal" xfId="0" builtinId="0"/>
    <cellStyle name="Normal 10 10" xfId="11" xr:uid="{2B0ACFA6-687C-4B52-902C-7EB45510CF72}"/>
    <cellStyle name="Normal 106 4" xfId="26" xr:uid="{00000000-0005-0000-0000-000004000000}"/>
    <cellStyle name="Normal 151" xfId="12" xr:uid="{0C7E8F86-6CDA-4434-9B56-6BFBEEB052B1}"/>
    <cellStyle name="Normal 158 2" xfId="9" xr:uid="{93C252CD-D9AC-46DC-AD53-4C693E5917F9}"/>
    <cellStyle name="Normal 196" xfId="23" xr:uid="{00000000-0005-0000-0000-000007000000}"/>
    <cellStyle name="Normal 2" xfId="13" xr:uid="{E7C1ACF8-9334-4FA6-A0BB-2FD1E82A5A64}"/>
    <cellStyle name="Normal 2 2" xfId="14" xr:uid="{7458F0FB-40E2-4E2A-BC3B-F81033F5802E}"/>
    <cellStyle name="Normal 2 2 3 2" xfId="15" xr:uid="{4D0EBA96-2A05-4A0B-9EE9-5B25C3FBE79E}"/>
    <cellStyle name="Normal 2 3" xfId="10" xr:uid="{BD63FC5B-92C2-4638-AEBB-36D57143F85D}"/>
    <cellStyle name="Normal 206" xfId="22" xr:uid="{00000000-0005-0000-0000-000009000000}"/>
    <cellStyle name="Normal 207" xfId="24" xr:uid="{00000000-0005-0000-0000-00000A000000}"/>
    <cellStyle name="Normal 3" xfId="16" xr:uid="{79F4A707-43D4-4BD2-9E9D-2EF176DA54D8}"/>
    <cellStyle name="Porcentaje" xfId="2" builtinId="5"/>
    <cellStyle name="Porcentaje 10" xfId="8" xr:uid="{268D1A3D-5386-4834-BDF7-AABB4FB4FDBD}"/>
  </cellStyles>
  <dxfs count="0"/>
  <tableStyles count="0" defaultTableStyle="TableStyleMedium2" defaultPivotStyle="PivotStyleLight16"/>
  <colors>
    <mruColors>
      <color rgb="FFA568D2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6ED5-F80B-49EC-AA8D-16CFC6902817}">
  <dimension ref="A1:J121"/>
  <sheetViews>
    <sheetView showGridLines="0" tabSelected="1" zoomScale="75" zoomScaleNormal="75" workbookViewId="0">
      <selection activeCell="L17" sqref="L17"/>
    </sheetView>
  </sheetViews>
  <sheetFormatPr baseColWidth="10" defaultRowHeight="13.2" customHeight="1" x14ac:dyDescent="0.3"/>
  <cols>
    <col min="1" max="1" width="9.109375" customWidth="1"/>
    <col min="2" max="2" width="68.44140625" customWidth="1"/>
    <col min="3" max="3" width="7.33203125" customWidth="1"/>
    <col min="4" max="4" width="11.6640625" bestFit="1" customWidth="1"/>
    <col min="5" max="5" width="4" customWidth="1"/>
    <col min="6" max="6" width="14.33203125" customWidth="1"/>
    <col min="7" max="7" width="11.5546875" customWidth="1"/>
    <col min="8" max="8" width="20.6640625" customWidth="1"/>
    <col min="9" max="9" width="20.109375" customWidth="1"/>
    <col min="10" max="10" width="48.5546875" style="67" customWidth="1"/>
  </cols>
  <sheetData>
    <row r="1" spans="1:10" ht="13.2" customHeight="1" thickBot="1" x14ac:dyDescent="0.35"/>
    <row r="2" spans="1:10" ht="13.2" customHeight="1" thickBot="1" x14ac:dyDescent="0.35">
      <c r="F2" s="105" t="s">
        <v>239</v>
      </c>
      <c r="G2" s="106"/>
      <c r="H2" s="106"/>
      <c r="I2" s="106"/>
      <c r="J2" s="107"/>
    </row>
    <row r="3" spans="1:10" ht="13.2" customHeight="1" x14ac:dyDescent="0.4">
      <c r="A3" s="99" t="s">
        <v>0</v>
      </c>
      <c r="B3" s="100"/>
      <c r="C3" s="100"/>
      <c r="D3" s="101"/>
      <c r="F3" s="111" t="s">
        <v>209</v>
      </c>
      <c r="G3" s="112"/>
      <c r="H3" s="112"/>
      <c r="I3" s="113"/>
      <c r="J3" s="68"/>
    </row>
    <row r="4" spans="1:10" ht="13.2" customHeight="1" x14ac:dyDescent="0.3">
      <c r="A4" s="75" t="s">
        <v>1</v>
      </c>
      <c r="B4" s="1" t="s">
        <v>2</v>
      </c>
      <c r="C4" s="1" t="s">
        <v>3</v>
      </c>
      <c r="D4" s="76" t="s">
        <v>4</v>
      </c>
      <c r="F4" s="48" t="s">
        <v>4</v>
      </c>
      <c r="G4" s="49" t="s">
        <v>210</v>
      </c>
      <c r="H4" s="50" t="s">
        <v>203</v>
      </c>
      <c r="I4" s="50" t="s">
        <v>204</v>
      </c>
      <c r="J4" s="69" t="s">
        <v>240</v>
      </c>
    </row>
    <row r="5" spans="1:10" ht="13.2" customHeight="1" x14ac:dyDescent="0.3">
      <c r="A5" s="77" t="s">
        <v>5</v>
      </c>
      <c r="B5" s="102" t="s">
        <v>6</v>
      </c>
      <c r="C5" s="103"/>
      <c r="D5" s="104"/>
      <c r="F5" s="36"/>
      <c r="G5" s="37"/>
      <c r="H5" s="37"/>
      <c r="I5" s="37"/>
      <c r="J5" s="70"/>
    </row>
    <row r="6" spans="1:10" ht="13.2" customHeight="1" x14ac:dyDescent="0.3">
      <c r="A6" s="56">
        <v>100</v>
      </c>
      <c r="B6" s="96" t="s">
        <v>7</v>
      </c>
      <c r="C6" s="97"/>
      <c r="D6" s="98"/>
      <c r="F6" s="38"/>
      <c r="G6" s="25"/>
      <c r="H6" s="25"/>
      <c r="I6" s="25">
        <f t="shared" ref="I6" si="0">+SUM(I7:I8)</f>
        <v>2324343.357904851</v>
      </c>
      <c r="J6" s="71"/>
    </row>
    <row r="7" spans="1:10" ht="13.2" customHeight="1" x14ac:dyDescent="0.3">
      <c r="A7" s="78" t="s">
        <v>8</v>
      </c>
      <c r="B7" s="62" t="s">
        <v>9</v>
      </c>
      <c r="C7" s="3" t="s">
        <v>10</v>
      </c>
      <c r="D7" s="79">
        <v>1</v>
      </c>
      <c r="F7" s="39">
        <v>1</v>
      </c>
      <c r="G7" s="26">
        <f>+F7-D7</f>
        <v>0</v>
      </c>
      <c r="H7" s="9">
        <v>4523.7021884731057</v>
      </c>
      <c r="I7" s="9">
        <f>+F7*H7</f>
        <v>4523.7021884731057</v>
      </c>
      <c r="J7" s="35" t="s">
        <v>211</v>
      </c>
    </row>
    <row r="8" spans="1:10" ht="13.2" customHeight="1" x14ac:dyDescent="0.3">
      <c r="A8" s="78" t="s">
        <v>11</v>
      </c>
      <c r="B8" s="62" t="s">
        <v>12</v>
      </c>
      <c r="C8" s="3" t="s">
        <v>13</v>
      </c>
      <c r="D8" s="79">
        <v>1</v>
      </c>
      <c r="F8" s="39">
        <v>1</v>
      </c>
      <c r="G8" s="26">
        <f>+F8-D8</f>
        <v>0</v>
      </c>
      <c r="H8" s="9">
        <v>2319819.6557163778</v>
      </c>
      <c r="I8" s="9">
        <f>+F8*H8</f>
        <v>2319819.6557163778</v>
      </c>
      <c r="J8" s="58" t="s">
        <v>213</v>
      </c>
    </row>
    <row r="9" spans="1:10" ht="13.2" customHeight="1" x14ac:dyDescent="0.3">
      <c r="A9" s="56">
        <v>200</v>
      </c>
      <c r="B9" s="96" t="s">
        <v>14</v>
      </c>
      <c r="C9" s="97"/>
      <c r="D9" s="98"/>
      <c r="F9" s="38"/>
      <c r="G9" s="25"/>
      <c r="H9" s="25"/>
      <c r="I9" s="25">
        <f t="shared" ref="I9" si="1">+SUM(I10:I15)</f>
        <v>5663854.2397812977</v>
      </c>
      <c r="J9" s="71"/>
    </row>
    <row r="10" spans="1:10" ht="13.2" customHeight="1" x14ac:dyDescent="0.3">
      <c r="A10" s="80" t="s">
        <v>15</v>
      </c>
      <c r="B10" s="63" t="s">
        <v>16</v>
      </c>
      <c r="C10" s="5" t="s">
        <v>13</v>
      </c>
      <c r="D10" s="79">
        <v>1</v>
      </c>
      <c r="F10" s="39">
        <v>1</v>
      </c>
      <c r="G10" s="26">
        <f t="shared" ref="G10:G15" si="2">+F10-D10</f>
        <v>0</v>
      </c>
      <c r="H10" s="9">
        <v>1230958.6328362487</v>
      </c>
      <c r="I10" s="9">
        <f t="shared" ref="I10:I15" si="3">+F10*H10</f>
        <v>1230958.6328362487</v>
      </c>
      <c r="J10" s="59" t="s">
        <v>214</v>
      </c>
    </row>
    <row r="11" spans="1:10" ht="13.2" customHeight="1" x14ac:dyDescent="0.3">
      <c r="A11" s="80" t="s">
        <v>17</v>
      </c>
      <c r="B11" s="63" t="s">
        <v>18</v>
      </c>
      <c r="C11" s="5" t="s">
        <v>19</v>
      </c>
      <c r="D11" s="79">
        <v>36.95205</v>
      </c>
      <c r="F11" s="39">
        <v>36.95205</v>
      </c>
      <c r="G11" s="26">
        <f t="shared" si="2"/>
        <v>0</v>
      </c>
      <c r="H11" s="9">
        <v>4149.2532884230459</v>
      </c>
      <c r="I11" s="9">
        <f t="shared" si="3"/>
        <v>153323.41497647282</v>
      </c>
      <c r="J11" s="58" t="s">
        <v>215</v>
      </c>
    </row>
    <row r="12" spans="1:10" ht="13.2" customHeight="1" x14ac:dyDescent="0.3">
      <c r="A12" s="80" t="s">
        <v>20</v>
      </c>
      <c r="B12" s="63" t="s">
        <v>21</v>
      </c>
      <c r="C12" s="5" t="s">
        <v>22</v>
      </c>
      <c r="D12" s="79">
        <v>8</v>
      </c>
      <c r="F12" s="39">
        <v>8</v>
      </c>
      <c r="G12" s="26">
        <f t="shared" si="2"/>
        <v>0</v>
      </c>
      <c r="H12" s="9">
        <v>36957.61246339239</v>
      </c>
      <c r="I12" s="9">
        <f t="shared" si="3"/>
        <v>295660.89970713912</v>
      </c>
      <c r="J12" s="59" t="s">
        <v>215</v>
      </c>
    </row>
    <row r="13" spans="1:10" ht="13.2" customHeight="1" x14ac:dyDescent="0.3">
      <c r="A13" s="80" t="s">
        <v>23</v>
      </c>
      <c r="B13" s="63" t="s">
        <v>24</v>
      </c>
      <c r="C13" s="5" t="s">
        <v>25</v>
      </c>
      <c r="D13" s="79">
        <v>15.85</v>
      </c>
      <c r="F13" s="39">
        <v>15.85</v>
      </c>
      <c r="G13" s="26">
        <f t="shared" si="2"/>
        <v>0</v>
      </c>
      <c r="H13" s="9">
        <v>88376.680584346308</v>
      </c>
      <c r="I13" s="9">
        <f t="shared" si="3"/>
        <v>1400770.3872618889</v>
      </c>
      <c r="J13" s="58" t="s">
        <v>216</v>
      </c>
    </row>
    <row r="14" spans="1:10" ht="13.2" customHeight="1" x14ac:dyDescent="0.3">
      <c r="A14" s="80" t="s">
        <v>26</v>
      </c>
      <c r="B14" s="63" t="s">
        <v>27</v>
      </c>
      <c r="C14" s="5" t="s">
        <v>28</v>
      </c>
      <c r="D14" s="79">
        <v>11085.615</v>
      </c>
      <c r="F14" s="39">
        <v>11085.615</v>
      </c>
      <c r="G14" s="26">
        <f t="shared" si="2"/>
        <v>0</v>
      </c>
      <c r="H14" s="9">
        <v>88.160841178103666</v>
      </c>
      <c r="I14" s="9">
        <f t="shared" si="3"/>
        <v>977317.14337660361</v>
      </c>
      <c r="J14" s="58" t="s">
        <v>217</v>
      </c>
    </row>
    <row r="15" spans="1:10" ht="13.2" customHeight="1" x14ac:dyDescent="0.3">
      <c r="A15" s="81" t="s">
        <v>29</v>
      </c>
      <c r="B15" s="64" t="s">
        <v>30</v>
      </c>
      <c r="C15" s="5" t="s">
        <v>22</v>
      </c>
      <c r="D15" s="79">
        <v>8</v>
      </c>
      <c r="F15" s="39">
        <v>8</v>
      </c>
      <c r="G15" s="26">
        <f t="shared" si="2"/>
        <v>0</v>
      </c>
      <c r="H15" s="9">
        <v>200727.97020286811</v>
      </c>
      <c r="I15" s="9">
        <f t="shared" si="3"/>
        <v>1605823.7616229448</v>
      </c>
      <c r="J15" s="58" t="s">
        <v>213</v>
      </c>
    </row>
    <row r="16" spans="1:10" ht="13.2" customHeight="1" x14ac:dyDescent="0.3">
      <c r="A16" s="56">
        <v>300</v>
      </c>
      <c r="B16" s="96" t="s">
        <v>31</v>
      </c>
      <c r="C16" s="97"/>
      <c r="D16" s="98"/>
      <c r="F16" s="38"/>
      <c r="G16" s="25"/>
      <c r="H16" s="25"/>
      <c r="I16" s="25">
        <f t="shared" ref="I16" si="4">+SUM(I17:I18)</f>
        <v>9803114.4064392354</v>
      </c>
      <c r="J16" s="71"/>
    </row>
    <row r="17" spans="1:10" ht="13.2" customHeight="1" x14ac:dyDescent="0.3">
      <c r="A17" s="80" t="s">
        <v>32</v>
      </c>
      <c r="B17" s="63" t="s">
        <v>33</v>
      </c>
      <c r="C17" s="5" t="s">
        <v>34</v>
      </c>
      <c r="D17" s="82">
        <v>29123.671999999962</v>
      </c>
      <c r="F17" s="39">
        <v>29123.671999999962</v>
      </c>
      <c r="G17" s="26">
        <f>+F17-D17</f>
        <v>0</v>
      </c>
      <c r="H17" s="9">
        <v>42.764701978347027</v>
      </c>
      <c r="I17" s="9">
        <f t="shared" ref="I17:I18" si="5">+F17*H17</f>
        <v>1245465.1535951283</v>
      </c>
      <c r="J17" s="59" t="s">
        <v>213</v>
      </c>
    </row>
    <row r="18" spans="1:10" ht="13.2" customHeight="1" x14ac:dyDescent="0.3">
      <c r="A18" s="78" t="s">
        <v>35</v>
      </c>
      <c r="B18" s="62" t="s">
        <v>36</v>
      </c>
      <c r="C18" s="3" t="s">
        <v>34</v>
      </c>
      <c r="D18" s="82">
        <v>371977.25619999989</v>
      </c>
      <c r="F18" s="39">
        <v>371977.25619999989</v>
      </c>
      <c r="G18" s="26">
        <f>+F18-D18</f>
        <v>0</v>
      </c>
      <c r="H18" s="9">
        <v>23.005840035130912</v>
      </c>
      <c r="I18" s="9">
        <f t="shared" si="5"/>
        <v>8557649.2528441064</v>
      </c>
      <c r="J18" s="59" t="s">
        <v>213</v>
      </c>
    </row>
    <row r="19" spans="1:10" ht="13.2" customHeight="1" x14ac:dyDescent="0.3">
      <c r="A19" s="56">
        <v>400</v>
      </c>
      <c r="B19" s="96" t="s">
        <v>37</v>
      </c>
      <c r="C19" s="97"/>
      <c r="D19" s="98"/>
      <c r="F19" s="40"/>
      <c r="G19" s="10"/>
      <c r="H19" s="10"/>
      <c r="I19" s="10">
        <f t="shared" ref="I19" si="6">+I20+I42</f>
        <v>51918240.447557822</v>
      </c>
      <c r="J19" s="72"/>
    </row>
    <row r="20" spans="1:10" ht="13.2" customHeight="1" x14ac:dyDescent="0.3">
      <c r="A20" s="57" t="s">
        <v>38</v>
      </c>
      <c r="B20" s="108" t="s">
        <v>39</v>
      </c>
      <c r="C20" s="109"/>
      <c r="D20" s="110"/>
      <c r="F20" s="41"/>
      <c r="G20" s="19"/>
      <c r="H20" s="19"/>
      <c r="I20" s="19">
        <f t="shared" ref="I20" si="7">+SUM(I21:I41)</f>
        <v>40911821.873190045</v>
      </c>
      <c r="J20" s="42"/>
    </row>
    <row r="21" spans="1:10" ht="13.2" customHeight="1" x14ac:dyDescent="0.3">
      <c r="A21" s="78" t="s">
        <v>40</v>
      </c>
      <c r="B21" s="63" t="s">
        <v>41</v>
      </c>
      <c r="C21" s="5" t="s">
        <v>42</v>
      </c>
      <c r="D21" s="79">
        <v>4.6701253392000002</v>
      </c>
      <c r="F21" s="39">
        <v>4.6701253392000002</v>
      </c>
      <c r="G21" s="26">
        <f t="shared" ref="G21:G41" si="8">+F21-D21</f>
        <v>0</v>
      </c>
      <c r="H21" s="9">
        <v>5614.6252732694275</v>
      </c>
      <c r="I21" s="9">
        <f t="shared" ref="I21:I66" si="9">+F21*H21</f>
        <v>26221.003758808278</v>
      </c>
      <c r="J21" s="59" t="s">
        <v>213</v>
      </c>
    </row>
    <row r="22" spans="1:10" ht="13.2" customHeight="1" x14ac:dyDescent="0.3">
      <c r="A22" s="78" t="s">
        <v>43</v>
      </c>
      <c r="B22" s="63" t="s">
        <v>44</v>
      </c>
      <c r="C22" s="5" t="s">
        <v>34</v>
      </c>
      <c r="D22" s="79">
        <v>160881.97440000001</v>
      </c>
      <c r="F22" s="39">
        <v>160881.97440000001</v>
      </c>
      <c r="G22" s="26">
        <f t="shared" si="8"/>
        <v>0</v>
      </c>
      <c r="H22" s="9">
        <v>8.5252410564966716</v>
      </c>
      <c r="I22" s="9">
        <f t="shared" si="9"/>
        <v>1371557.6134051266</v>
      </c>
      <c r="J22" s="73" t="s">
        <v>218</v>
      </c>
    </row>
    <row r="23" spans="1:10" ht="13.2" customHeight="1" x14ac:dyDescent="0.3">
      <c r="A23" s="78" t="s">
        <v>45</v>
      </c>
      <c r="B23" s="63" t="s">
        <v>46</v>
      </c>
      <c r="C23" s="5" t="s">
        <v>34</v>
      </c>
      <c r="D23" s="83">
        <v>1641.6528000000005</v>
      </c>
      <c r="F23" s="39">
        <v>1641.6528000000005</v>
      </c>
      <c r="G23" s="26">
        <f t="shared" si="8"/>
        <v>0</v>
      </c>
      <c r="H23" s="9">
        <v>17.958404896988476</v>
      </c>
      <c r="I23" s="9">
        <f t="shared" si="9"/>
        <v>29481.465682674854</v>
      </c>
      <c r="J23" s="73" t="s">
        <v>218</v>
      </c>
    </row>
    <row r="24" spans="1:10" ht="13.2" customHeight="1" x14ac:dyDescent="0.3">
      <c r="A24" s="78" t="s">
        <v>47</v>
      </c>
      <c r="B24" s="63" t="s">
        <v>48</v>
      </c>
      <c r="C24" s="5" t="s">
        <v>34</v>
      </c>
      <c r="D24" s="83">
        <v>1641.6528000000005</v>
      </c>
      <c r="F24" s="39">
        <v>1641.6528000000005</v>
      </c>
      <c r="G24" s="26">
        <f t="shared" si="8"/>
        <v>0</v>
      </c>
      <c r="H24" s="9">
        <v>48.843168074585634</v>
      </c>
      <c r="I24" s="9">
        <f t="shared" si="9"/>
        <v>80183.523630514144</v>
      </c>
      <c r="J24" s="59" t="s">
        <v>213</v>
      </c>
    </row>
    <row r="25" spans="1:10" ht="13.2" customHeight="1" x14ac:dyDescent="0.3">
      <c r="A25" s="78" t="s">
        <v>49</v>
      </c>
      <c r="B25" s="63" t="s">
        <v>50</v>
      </c>
      <c r="C25" s="5" t="s">
        <v>34</v>
      </c>
      <c r="D25" s="83">
        <v>187357.84999999998</v>
      </c>
      <c r="F25" s="39">
        <v>187357.84999999998</v>
      </c>
      <c r="G25" s="26">
        <f t="shared" si="8"/>
        <v>0</v>
      </c>
      <c r="H25" s="9">
        <v>15.542406980255663</v>
      </c>
      <c r="I25" s="9">
        <f t="shared" si="9"/>
        <v>2911991.955645693</v>
      </c>
      <c r="J25" s="59" t="s">
        <v>213</v>
      </c>
    </row>
    <row r="26" spans="1:10" ht="13.2" customHeight="1" x14ac:dyDescent="0.3">
      <c r="A26" s="78" t="s">
        <v>51</v>
      </c>
      <c r="B26" s="63" t="s">
        <v>52</v>
      </c>
      <c r="C26" s="5" t="s">
        <v>34</v>
      </c>
      <c r="D26" s="83">
        <v>253921.34999999992</v>
      </c>
      <c r="F26" s="39">
        <v>253921.34999999992</v>
      </c>
      <c r="G26" s="26">
        <f t="shared" si="8"/>
        <v>0</v>
      </c>
      <c r="H26" s="9">
        <v>25.606500213015277</v>
      </c>
      <c r="I26" s="9">
        <f t="shared" si="9"/>
        <v>6502037.1028641248</v>
      </c>
      <c r="J26" s="59" t="s">
        <v>215</v>
      </c>
    </row>
    <row r="27" spans="1:10" ht="13.2" customHeight="1" x14ac:dyDescent="0.3">
      <c r="A27" s="78" t="s">
        <v>53</v>
      </c>
      <c r="B27" s="63" t="s">
        <v>54</v>
      </c>
      <c r="C27" s="5" t="s">
        <v>34</v>
      </c>
      <c r="D27" s="83">
        <v>77484.510000000009</v>
      </c>
      <c r="F27" s="39">
        <v>77484.510000000009</v>
      </c>
      <c r="G27" s="26">
        <f t="shared" si="8"/>
        <v>0</v>
      </c>
      <c r="H27" s="9">
        <v>78.065970901818815</v>
      </c>
      <c r="I27" s="9">
        <f t="shared" si="9"/>
        <v>6048903.5030016899</v>
      </c>
      <c r="J27" s="58" t="s">
        <v>219</v>
      </c>
    </row>
    <row r="28" spans="1:10" ht="13.2" customHeight="1" x14ac:dyDescent="0.3">
      <c r="A28" s="78" t="s">
        <v>55</v>
      </c>
      <c r="B28" s="63" t="s">
        <v>56</v>
      </c>
      <c r="C28" s="5" t="s">
        <v>34</v>
      </c>
      <c r="D28" s="83">
        <v>99519.779999999984</v>
      </c>
      <c r="F28" s="39">
        <v>99519.779999999984</v>
      </c>
      <c r="G28" s="26">
        <f t="shared" si="8"/>
        <v>0</v>
      </c>
      <c r="H28" s="9">
        <v>78.065970901818815</v>
      </c>
      <c r="I28" s="9">
        <f t="shared" si="9"/>
        <v>7769108.2496354086</v>
      </c>
      <c r="J28" s="58" t="s">
        <v>219</v>
      </c>
    </row>
    <row r="29" spans="1:10" ht="13.2" customHeight="1" x14ac:dyDescent="0.3">
      <c r="A29" s="78" t="s">
        <v>57</v>
      </c>
      <c r="B29" s="63" t="s">
        <v>58</v>
      </c>
      <c r="C29" s="5" t="s">
        <v>34</v>
      </c>
      <c r="D29" s="83">
        <v>39501.760000000002</v>
      </c>
      <c r="F29" s="39">
        <v>39501.760000000002</v>
      </c>
      <c r="G29" s="26">
        <f t="shared" si="8"/>
        <v>0</v>
      </c>
      <c r="H29" s="9">
        <v>38.240476580133993</v>
      </c>
      <c r="I29" s="9">
        <f t="shared" si="9"/>
        <v>1510566.1281540738</v>
      </c>
      <c r="J29" s="58" t="s">
        <v>220</v>
      </c>
    </row>
    <row r="30" spans="1:10" ht="13.2" customHeight="1" x14ac:dyDescent="0.3">
      <c r="A30" s="78" t="s">
        <v>59</v>
      </c>
      <c r="B30" s="63" t="s">
        <v>60</v>
      </c>
      <c r="C30" s="5" t="s">
        <v>34</v>
      </c>
      <c r="D30" s="83">
        <v>82677.699999999983</v>
      </c>
      <c r="F30" s="39">
        <v>82677.699999999983</v>
      </c>
      <c r="G30" s="26">
        <f t="shared" si="8"/>
        <v>0</v>
      </c>
      <c r="H30" s="9">
        <v>38.240476580133993</v>
      </c>
      <c r="I30" s="9">
        <f t="shared" si="9"/>
        <v>3161634.6505493438</v>
      </c>
      <c r="J30" s="58" t="s">
        <v>220</v>
      </c>
    </row>
    <row r="31" spans="1:10" ht="13.2" customHeight="1" x14ac:dyDescent="0.3">
      <c r="A31" s="78" t="s">
        <v>61</v>
      </c>
      <c r="B31" s="63" t="s">
        <v>62</v>
      </c>
      <c r="C31" s="5" t="s">
        <v>34</v>
      </c>
      <c r="D31" s="83">
        <v>230588.22</v>
      </c>
      <c r="F31" s="39">
        <v>230588.22</v>
      </c>
      <c r="G31" s="26">
        <f t="shared" si="8"/>
        <v>0</v>
      </c>
      <c r="H31" s="9">
        <v>8.5252410564966716</v>
      </c>
      <c r="I31" s="9">
        <f t="shared" si="9"/>
        <v>1965820.1602884869</v>
      </c>
      <c r="J31" s="58" t="s">
        <v>221</v>
      </c>
    </row>
    <row r="32" spans="1:10" ht="13.2" customHeight="1" x14ac:dyDescent="0.3">
      <c r="A32" s="78" t="s">
        <v>63</v>
      </c>
      <c r="B32" s="63" t="s">
        <v>64</v>
      </c>
      <c r="C32" s="5" t="s">
        <v>65</v>
      </c>
      <c r="D32" s="83">
        <v>62712.287006499981</v>
      </c>
      <c r="F32" s="39">
        <v>62712.287006499981</v>
      </c>
      <c r="G32" s="26">
        <f t="shared" si="8"/>
        <v>0</v>
      </c>
      <c r="H32" s="9">
        <v>7.463433054875245</v>
      </c>
      <c r="I32" s="9">
        <f t="shared" si="9"/>
        <v>468048.95579113526</v>
      </c>
      <c r="J32" s="60" t="s">
        <v>222</v>
      </c>
    </row>
    <row r="33" spans="1:10" ht="13.2" customHeight="1" x14ac:dyDescent="0.3">
      <c r="A33" s="78" t="s">
        <v>66</v>
      </c>
      <c r="B33" s="63" t="s">
        <v>67</v>
      </c>
      <c r="C33" s="5" t="s">
        <v>34</v>
      </c>
      <c r="D33" s="83">
        <v>37398.5</v>
      </c>
      <c r="F33" s="39">
        <v>37398.5</v>
      </c>
      <c r="G33" s="65">
        <f t="shared" si="8"/>
        <v>0</v>
      </c>
      <c r="H33" s="9">
        <v>12.649364888881342</v>
      </c>
      <c r="I33" s="9">
        <f t="shared" si="9"/>
        <v>473067.27279682888</v>
      </c>
      <c r="J33" s="61" t="s">
        <v>223</v>
      </c>
    </row>
    <row r="34" spans="1:10" ht="13.2" customHeight="1" x14ac:dyDescent="0.3">
      <c r="A34" s="78" t="s">
        <v>68</v>
      </c>
      <c r="B34" s="63" t="s">
        <v>69</v>
      </c>
      <c r="C34" s="5" t="s">
        <v>70</v>
      </c>
      <c r="D34" s="83">
        <v>3111</v>
      </c>
      <c r="F34" s="39">
        <v>3111</v>
      </c>
      <c r="G34" s="65">
        <f t="shared" si="8"/>
        <v>0</v>
      </c>
      <c r="H34" s="9">
        <v>11.279786452007329</v>
      </c>
      <c r="I34" s="9">
        <f t="shared" si="9"/>
        <v>35091.415652194803</v>
      </c>
      <c r="J34" s="61" t="s">
        <v>224</v>
      </c>
    </row>
    <row r="35" spans="1:10" ht="13.2" customHeight="1" x14ac:dyDescent="0.3">
      <c r="A35" s="78" t="s">
        <v>71</v>
      </c>
      <c r="B35" s="63" t="s">
        <v>72</v>
      </c>
      <c r="C35" s="5" t="s">
        <v>65</v>
      </c>
      <c r="D35" s="83">
        <v>183293.34101999996</v>
      </c>
      <c r="F35" s="39">
        <v>183293.34101999996</v>
      </c>
      <c r="G35" s="65">
        <f t="shared" si="8"/>
        <v>0</v>
      </c>
      <c r="H35" s="9">
        <v>6.7247840102690359</v>
      </c>
      <c r="I35" s="9">
        <f t="shared" si="9"/>
        <v>1232608.1288800854</v>
      </c>
      <c r="J35" s="61" t="s">
        <v>225</v>
      </c>
    </row>
    <row r="36" spans="1:10" ht="13.2" customHeight="1" x14ac:dyDescent="0.3">
      <c r="A36" s="78" t="s">
        <v>73</v>
      </c>
      <c r="B36" s="63" t="s">
        <v>74</v>
      </c>
      <c r="C36" s="5" t="s">
        <v>65</v>
      </c>
      <c r="D36" s="83">
        <v>29863.608</v>
      </c>
      <c r="F36" s="39">
        <v>29863.608</v>
      </c>
      <c r="G36" s="65">
        <f t="shared" si="8"/>
        <v>0</v>
      </c>
      <c r="H36" s="9">
        <v>10.248755493911162</v>
      </c>
      <c r="I36" s="9">
        <f t="shared" si="9"/>
        <v>306064.8165580093</v>
      </c>
      <c r="J36" s="61" t="s">
        <v>226</v>
      </c>
    </row>
    <row r="37" spans="1:10" ht="13.2" customHeight="1" x14ac:dyDescent="0.3">
      <c r="A37" s="78" t="s">
        <v>75</v>
      </c>
      <c r="B37" s="63" t="s">
        <v>76</v>
      </c>
      <c r="C37" s="5" t="s">
        <v>34</v>
      </c>
      <c r="D37" s="83">
        <v>26620.17</v>
      </c>
      <c r="F37" s="39">
        <v>322756.46000000002</v>
      </c>
      <c r="G37" s="65">
        <f t="shared" si="8"/>
        <v>296136.29000000004</v>
      </c>
      <c r="H37" s="9">
        <v>10.648857059739525</v>
      </c>
      <c r="I37" s="9">
        <f t="shared" si="9"/>
        <v>3436987.407647538</v>
      </c>
      <c r="J37" s="61" t="s">
        <v>227</v>
      </c>
    </row>
    <row r="38" spans="1:10" ht="13.2" customHeight="1" x14ac:dyDescent="0.3">
      <c r="A38" s="78" t="s">
        <v>77</v>
      </c>
      <c r="B38" s="63" t="s">
        <v>78</v>
      </c>
      <c r="C38" s="5" t="s">
        <v>34</v>
      </c>
      <c r="D38" s="83">
        <v>18786.619999999963</v>
      </c>
      <c r="F38" s="39">
        <v>18786.619999999963</v>
      </c>
      <c r="G38" s="65">
        <f t="shared" si="8"/>
        <v>0</v>
      </c>
      <c r="H38" s="9">
        <v>28.838089783167447</v>
      </c>
      <c r="I38" s="9">
        <f t="shared" si="9"/>
        <v>541770.23428224819</v>
      </c>
      <c r="J38" s="61" t="s">
        <v>228</v>
      </c>
    </row>
    <row r="39" spans="1:10" ht="13.2" customHeight="1" x14ac:dyDescent="0.3">
      <c r="A39" s="78" t="s">
        <v>79</v>
      </c>
      <c r="B39" s="63" t="s">
        <v>80</v>
      </c>
      <c r="C39" s="5" t="s">
        <v>34</v>
      </c>
      <c r="D39" s="83">
        <v>47097.770000000011</v>
      </c>
      <c r="F39" s="39">
        <v>47097.770000000011</v>
      </c>
      <c r="G39" s="65">
        <f t="shared" si="8"/>
        <v>0</v>
      </c>
      <c r="H39" s="9">
        <v>13.141797585285486</v>
      </c>
      <c r="I39" s="9">
        <f t="shared" si="9"/>
        <v>618949.3600583314</v>
      </c>
      <c r="J39" s="61" t="s">
        <v>228</v>
      </c>
    </row>
    <row r="40" spans="1:10" ht="13.2" customHeight="1" x14ac:dyDescent="0.3">
      <c r="A40" s="78" t="s">
        <v>81</v>
      </c>
      <c r="B40" s="63" t="s">
        <v>82</v>
      </c>
      <c r="C40" s="5" t="s">
        <v>65</v>
      </c>
      <c r="D40" s="83">
        <v>23168.267539999993</v>
      </c>
      <c r="F40" s="39">
        <v>23168.267539999993</v>
      </c>
      <c r="G40" s="26">
        <f t="shared" si="8"/>
        <v>0</v>
      </c>
      <c r="H40" s="9">
        <v>92.007971618761019</v>
      </c>
      <c r="I40" s="9">
        <f t="shared" si="9"/>
        <v>2131665.3022761815</v>
      </c>
      <c r="J40" s="61" t="s">
        <v>213</v>
      </c>
    </row>
    <row r="41" spans="1:10" ht="13.2" customHeight="1" x14ac:dyDescent="0.3">
      <c r="A41" s="78" t="s">
        <v>83</v>
      </c>
      <c r="B41" s="6" t="s">
        <v>84</v>
      </c>
      <c r="C41" s="5" t="s">
        <v>34</v>
      </c>
      <c r="D41" s="83">
        <v>18461.654599999994</v>
      </c>
      <c r="F41" s="39">
        <v>18461.654599999994</v>
      </c>
      <c r="G41" s="26">
        <f t="shared" si="8"/>
        <v>0</v>
      </c>
      <c r="H41" s="9">
        <v>15.71168071964459</v>
      </c>
      <c r="I41" s="9">
        <f t="shared" si="9"/>
        <v>290063.62263155775</v>
      </c>
      <c r="J41" s="60" t="s">
        <v>229</v>
      </c>
    </row>
    <row r="42" spans="1:10" ht="13.2" customHeight="1" x14ac:dyDescent="0.3">
      <c r="A42" s="57" t="s">
        <v>85</v>
      </c>
      <c r="B42" s="108" t="s">
        <v>86</v>
      </c>
      <c r="C42" s="109"/>
      <c r="D42" s="110"/>
      <c r="F42" s="43"/>
      <c r="G42" s="21"/>
      <c r="H42" s="21"/>
      <c r="I42" s="21">
        <f t="shared" ref="I42" si="10">+SUM(I43:I56)</f>
        <v>11006418.574367773</v>
      </c>
      <c r="J42" s="44"/>
    </row>
    <row r="43" spans="1:10" ht="13.2" customHeight="1" x14ac:dyDescent="0.3">
      <c r="A43" s="80" t="s">
        <v>87</v>
      </c>
      <c r="B43" s="62" t="s">
        <v>44</v>
      </c>
      <c r="C43" s="3" t="s">
        <v>34</v>
      </c>
      <c r="D43" s="84">
        <v>43403.748299999992</v>
      </c>
      <c r="F43" s="39">
        <v>43403.748299999992</v>
      </c>
      <c r="G43" s="26">
        <f t="shared" ref="G43:G56" si="11">+F43-D43</f>
        <v>0</v>
      </c>
      <c r="H43" s="9">
        <v>8.5252410564966716</v>
      </c>
      <c r="I43" s="9">
        <f t="shared" si="9"/>
        <v>370027.41701300757</v>
      </c>
      <c r="J43" s="60" t="s">
        <v>229</v>
      </c>
    </row>
    <row r="44" spans="1:10" ht="13.2" customHeight="1" x14ac:dyDescent="0.3">
      <c r="A44" s="78" t="s">
        <v>45</v>
      </c>
      <c r="B44" s="62" t="s">
        <v>46</v>
      </c>
      <c r="C44" s="3" t="s">
        <v>34</v>
      </c>
      <c r="D44" s="85">
        <v>438.42169999999999</v>
      </c>
      <c r="F44" s="39">
        <v>438.42169999999999</v>
      </c>
      <c r="G44" s="26">
        <f t="shared" si="11"/>
        <v>0</v>
      </c>
      <c r="H44" s="9">
        <v>17.958404896988476</v>
      </c>
      <c r="I44" s="9">
        <f t="shared" si="9"/>
        <v>7873.3544042260128</v>
      </c>
      <c r="J44" s="60" t="s">
        <v>229</v>
      </c>
    </row>
    <row r="45" spans="1:10" ht="13.2" customHeight="1" x14ac:dyDescent="0.3">
      <c r="A45" s="78" t="s">
        <v>47</v>
      </c>
      <c r="B45" s="62" t="s">
        <v>88</v>
      </c>
      <c r="C45" s="3" t="s">
        <v>34</v>
      </c>
      <c r="D45" s="85">
        <v>34474.300000000047</v>
      </c>
      <c r="F45" s="39">
        <v>34474.300000000047</v>
      </c>
      <c r="G45" s="26">
        <f t="shared" si="11"/>
        <v>0</v>
      </c>
      <c r="H45" s="9">
        <v>15.542406980255663</v>
      </c>
      <c r="I45" s="9">
        <f t="shared" si="9"/>
        <v>535813.60095942847</v>
      </c>
      <c r="J45" s="60" t="s">
        <v>213</v>
      </c>
    </row>
    <row r="46" spans="1:10" ht="13.2" customHeight="1" x14ac:dyDescent="0.3">
      <c r="A46" s="80" t="s">
        <v>51</v>
      </c>
      <c r="B46" s="62" t="s">
        <v>89</v>
      </c>
      <c r="C46" s="5" t="s">
        <v>34</v>
      </c>
      <c r="D46" s="85">
        <v>21898.329999999991</v>
      </c>
      <c r="F46" s="39">
        <v>21898.329999999991</v>
      </c>
      <c r="G46" s="26">
        <f t="shared" si="11"/>
        <v>0</v>
      </c>
      <c r="H46" s="9">
        <v>25.606500213015277</v>
      </c>
      <c r="I46" s="9">
        <f t="shared" si="9"/>
        <v>560739.59180967859</v>
      </c>
      <c r="J46" s="60" t="s">
        <v>230</v>
      </c>
    </row>
    <row r="47" spans="1:10" ht="13.2" customHeight="1" x14ac:dyDescent="0.3">
      <c r="A47" s="80" t="s">
        <v>90</v>
      </c>
      <c r="B47" s="62" t="s">
        <v>91</v>
      </c>
      <c r="C47" s="5" t="s">
        <v>34</v>
      </c>
      <c r="D47" s="85">
        <v>12735.729999999949</v>
      </c>
      <c r="F47" s="39">
        <v>12735.729999999949</v>
      </c>
      <c r="G47" s="26">
        <f t="shared" si="11"/>
        <v>0</v>
      </c>
      <c r="H47" s="9">
        <v>21.297714119479053</v>
      </c>
      <c r="I47" s="9">
        <f t="shared" si="9"/>
        <v>271241.93664287188</v>
      </c>
      <c r="J47" s="60" t="s">
        <v>229</v>
      </c>
    </row>
    <row r="48" spans="1:10" ht="13.2" customHeight="1" x14ac:dyDescent="0.3">
      <c r="A48" s="78" t="s">
        <v>92</v>
      </c>
      <c r="B48" s="63" t="s">
        <v>93</v>
      </c>
      <c r="C48" s="5" t="s">
        <v>34</v>
      </c>
      <c r="D48" s="83">
        <v>34731.25999999998</v>
      </c>
      <c r="F48" s="39">
        <v>34731.25999999998</v>
      </c>
      <c r="G48" s="26">
        <f t="shared" si="11"/>
        <v>0</v>
      </c>
      <c r="H48" s="9">
        <v>78.065970901818815</v>
      </c>
      <c r="I48" s="9">
        <f t="shared" si="9"/>
        <v>2711329.5325435023</v>
      </c>
      <c r="J48" s="58" t="s">
        <v>219</v>
      </c>
    </row>
    <row r="49" spans="1:10" ht="13.2" customHeight="1" x14ac:dyDescent="0.3">
      <c r="A49" s="78" t="s">
        <v>94</v>
      </c>
      <c r="B49" s="63" t="s">
        <v>95</v>
      </c>
      <c r="C49" s="5" t="s">
        <v>34</v>
      </c>
      <c r="D49" s="83">
        <v>20322.160000000011</v>
      </c>
      <c r="F49" s="39">
        <v>20322.160000000011</v>
      </c>
      <c r="G49" s="26">
        <f t="shared" si="11"/>
        <v>0</v>
      </c>
      <c r="H49" s="9">
        <v>38.240476580133993</v>
      </c>
      <c r="I49" s="9">
        <f t="shared" si="9"/>
        <v>777129.08353773621</v>
      </c>
      <c r="J49" s="58" t="s">
        <v>220</v>
      </c>
    </row>
    <row r="50" spans="1:10" ht="13.2" customHeight="1" x14ac:dyDescent="0.3">
      <c r="A50" s="78" t="s">
        <v>96</v>
      </c>
      <c r="B50" s="63" t="s">
        <v>97</v>
      </c>
      <c r="C50" s="5" t="s">
        <v>65</v>
      </c>
      <c r="D50" s="83">
        <v>13121.659097662081</v>
      </c>
      <c r="F50" s="39">
        <v>13121.659097662081</v>
      </c>
      <c r="G50" s="26">
        <f t="shared" si="11"/>
        <v>0</v>
      </c>
      <c r="H50" s="9">
        <v>4.9858810510919165</v>
      </c>
      <c r="I50" s="9">
        <f t="shared" si="9"/>
        <v>65423.031453921227</v>
      </c>
      <c r="J50" s="61" t="s">
        <v>213</v>
      </c>
    </row>
    <row r="51" spans="1:10" ht="13.2" customHeight="1" x14ac:dyDescent="0.3">
      <c r="A51" s="80" t="s">
        <v>71</v>
      </c>
      <c r="B51" s="62" t="s">
        <v>72</v>
      </c>
      <c r="C51" s="3" t="s">
        <v>65</v>
      </c>
      <c r="D51" s="85">
        <v>49072.308979999521</v>
      </c>
      <c r="F51" s="39">
        <v>49072.308979999521</v>
      </c>
      <c r="G51" s="26">
        <f t="shared" si="11"/>
        <v>0</v>
      </c>
      <c r="H51" s="9">
        <v>6.7247840102690359</v>
      </c>
      <c r="I51" s="9">
        <f t="shared" si="9"/>
        <v>330000.67877568241</v>
      </c>
      <c r="J51" s="61" t="s">
        <v>225</v>
      </c>
    </row>
    <row r="52" spans="1:10" ht="13.2" customHeight="1" x14ac:dyDescent="0.3">
      <c r="A52" s="80" t="s">
        <v>77</v>
      </c>
      <c r="B52" s="63" t="s">
        <v>78</v>
      </c>
      <c r="C52" s="3" t="s">
        <v>34</v>
      </c>
      <c r="D52" s="85">
        <v>8600.1699999999983</v>
      </c>
      <c r="F52" s="39">
        <v>8600.1699999999983</v>
      </c>
      <c r="G52" s="26">
        <f t="shared" si="11"/>
        <v>0</v>
      </c>
      <c r="H52" s="9">
        <v>28.838089783167447</v>
      </c>
      <c r="I52" s="9">
        <f t="shared" si="9"/>
        <v>248012.47461050312</v>
      </c>
      <c r="J52" s="61" t="s">
        <v>228</v>
      </c>
    </row>
    <row r="53" spans="1:10" ht="13.2" customHeight="1" x14ac:dyDescent="0.3">
      <c r="A53" s="80" t="s">
        <v>79</v>
      </c>
      <c r="B53" s="63" t="s">
        <v>80</v>
      </c>
      <c r="C53" s="3" t="s">
        <v>34</v>
      </c>
      <c r="D53" s="85">
        <v>7365.31</v>
      </c>
      <c r="F53" s="39">
        <v>7365.31</v>
      </c>
      <c r="G53" s="26">
        <f t="shared" si="11"/>
        <v>0</v>
      </c>
      <c r="H53" s="9">
        <v>13.141797585285486</v>
      </c>
      <c r="I53" s="9">
        <f t="shared" si="9"/>
        <v>96793.413172879053</v>
      </c>
      <c r="J53" s="61" t="s">
        <v>228</v>
      </c>
    </row>
    <row r="54" spans="1:10" ht="13.2" customHeight="1" x14ac:dyDescent="0.3">
      <c r="A54" s="80" t="s">
        <v>98</v>
      </c>
      <c r="B54" s="63" t="s">
        <v>99</v>
      </c>
      <c r="C54" s="3" t="s">
        <v>34</v>
      </c>
      <c r="D54" s="85">
        <v>9722.1295439999867</v>
      </c>
      <c r="F54" s="39">
        <v>9722.1295439999867</v>
      </c>
      <c r="G54" s="26">
        <f t="shared" si="11"/>
        <v>0</v>
      </c>
      <c r="H54" s="9">
        <v>371.84823987217612</v>
      </c>
      <c r="I54" s="9">
        <f t="shared" si="9"/>
        <v>3615156.7587456773</v>
      </c>
      <c r="J54" s="61" t="s">
        <v>231</v>
      </c>
    </row>
    <row r="55" spans="1:10" ht="13.2" customHeight="1" x14ac:dyDescent="0.3">
      <c r="A55" s="80" t="s">
        <v>100</v>
      </c>
      <c r="B55" s="63" t="s">
        <v>101</v>
      </c>
      <c r="C55" s="3" t="s">
        <v>65</v>
      </c>
      <c r="D55" s="85">
        <v>2457.1914285714283</v>
      </c>
      <c r="F55" s="39">
        <v>2457.1914285714283</v>
      </c>
      <c r="G55" s="26">
        <f t="shared" si="11"/>
        <v>0</v>
      </c>
      <c r="H55" s="9">
        <v>15.71168071964459</v>
      </c>
      <c r="I55" s="9">
        <f t="shared" si="9"/>
        <v>38606.607192761658</v>
      </c>
      <c r="J55" s="60" t="s">
        <v>229</v>
      </c>
    </row>
    <row r="56" spans="1:10" ht="13.2" customHeight="1" x14ac:dyDescent="0.3">
      <c r="A56" s="80" t="s">
        <v>102</v>
      </c>
      <c r="B56" s="4" t="s">
        <v>103</v>
      </c>
      <c r="C56" s="3" t="s">
        <v>34</v>
      </c>
      <c r="D56" s="85">
        <v>63929.25</v>
      </c>
      <c r="F56" s="39">
        <v>63929.25</v>
      </c>
      <c r="G56" s="26">
        <f t="shared" si="11"/>
        <v>0</v>
      </c>
      <c r="H56" s="9">
        <v>21.559318989443749</v>
      </c>
      <c r="I56" s="9">
        <f t="shared" si="9"/>
        <v>1378271.0935058969</v>
      </c>
      <c r="J56" s="59" t="s">
        <v>232</v>
      </c>
    </row>
    <row r="57" spans="1:10" ht="13.2" customHeight="1" x14ac:dyDescent="0.3">
      <c r="A57" s="56">
        <v>500</v>
      </c>
      <c r="B57" s="96" t="s">
        <v>104</v>
      </c>
      <c r="C57" s="97"/>
      <c r="D57" s="98"/>
      <c r="F57" s="51"/>
      <c r="G57" s="27"/>
      <c r="H57" s="25"/>
      <c r="I57" s="25">
        <f t="shared" ref="I57" si="12">+SUM(I58:I66)</f>
        <v>43602276.580294222</v>
      </c>
      <c r="J57" s="71"/>
    </row>
    <row r="58" spans="1:10" ht="13.2" customHeight="1" x14ac:dyDescent="0.3">
      <c r="A58" s="80" t="s">
        <v>105</v>
      </c>
      <c r="B58" s="63" t="s">
        <v>106</v>
      </c>
      <c r="C58" s="5" t="s">
        <v>107</v>
      </c>
      <c r="D58" s="79">
        <v>221386.3</v>
      </c>
      <c r="F58" s="39">
        <v>221386.3</v>
      </c>
      <c r="G58" s="26">
        <f t="shared" ref="G58:G66" si="13">+F58-D58</f>
        <v>0</v>
      </c>
      <c r="H58" s="9">
        <v>10.602691494451637</v>
      </c>
      <c r="I58" s="9">
        <f t="shared" si="9"/>
        <v>2347290.6399981184</v>
      </c>
      <c r="J58" s="60" t="s">
        <v>229</v>
      </c>
    </row>
    <row r="59" spans="1:10" ht="13.2" customHeight="1" x14ac:dyDescent="0.3">
      <c r="A59" s="80" t="s">
        <v>108</v>
      </c>
      <c r="B59" s="63" t="s">
        <v>109</v>
      </c>
      <c r="C59" s="5" t="s">
        <v>107</v>
      </c>
      <c r="D59" s="79">
        <v>211398.39999999999</v>
      </c>
      <c r="F59" s="39">
        <v>211398.39999999999</v>
      </c>
      <c r="G59" s="26">
        <f t="shared" si="13"/>
        <v>0</v>
      </c>
      <c r="H59" s="9">
        <v>5.1089892251929525</v>
      </c>
      <c r="I59" s="9">
        <f t="shared" si="9"/>
        <v>1080032.1478230299</v>
      </c>
      <c r="J59" s="60" t="s">
        <v>229</v>
      </c>
    </row>
    <row r="60" spans="1:10" ht="13.2" customHeight="1" x14ac:dyDescent="0.3">
      <c r="A60" s="80" t="s">
        <v>110</v>
      </c>
      <c r="B60" s="63" t="s">
        <v>111</v>
      </c>
      <c r="C60" s="5" t="s">
        <v>107</v>
      </c>
      <c r="D60" s="79">
        <v>25628.82</v>
      </c>
      <c r="F60" s="39">
        <v>25628.82</v>
      </c>
      <c r="G60" s="26">
        <f t="shared" si="13"/>
        <v>0</v>
      </c>
      <c r="H60" s="9">
        <v>11.141289756143665</v>
      </c>
      <c r="I60" s="9">
        <f t="shared" si="9"/>
        <v>285538.10972804989</v>
      </c>
      <c r="J60" s="60" t="s">
        <v>229</v>
      </c>
    </row>
    <row r="61" spans="1:10" ht="13.2" customHeight="1" x14ac:dyDescent="0.3">
      <c r="A61" s="80" t="s">
        <v>112</v>
      </c>
      <c r="B61" s="63" t="s">
        <v>113</v>
      </c>
      <c r="C61" s="5" t="s">
        <v>107</v>
      </c>
      <c r="D61" s="79">
        <v>254442.72999999998</v>
      </c>
      <c r="F61" s="39">
        <v>254442.72999999998</v>
      </c>
      <c r="G61" s="26">
        <f t="shared" si="13"/>
        <v>0</v>
      </c>
      <c r="H61" s="9">
        <v>5.0936007034303215</v>
      </c>
      <c r="I61" s="9">
        <f t="shared" si="9"/>
        <v>1296029.6685107313</v>
      </c>
      <c r="J61" s="60" t="s">
        <v>229</v>
      </c>
    </row>
    <row r="62" spans="1:10" ht="13.2" customHeight="1" x14ac:dyDescent="0.3">
      <c r="A62" s="80" t="s">
        <v>114</v>
      </c>
      <c r="B62" s="63" t="s">
        <v>115</v>
      </c>
      <c r="C62" s="5" t="s">
        <v>107</v>
      </c>
      <c r="D62" s="79">
        <v>267899.88</v>
      </c>
      <c r="F62" s="39">
        <v>267899.88</v>
      </c>
      <c r="G62" s="26">
        <f t="shared" si="13"/>
        <v>0</v>
      </c>
      <c r="H62" s="9">
        <v>11.095124190855778</v>
      </c>
      <c r="I62" s="9">
        <f t="shared" si="9"/>
        <v>2972382.43931536</v>
      </c>
      <c r="J62" s="60" t="s">
        <v>229</v>
      </c>
    </row>
    <row r="63" spans="1:10" ht="13.2" customHeight="1" x14ac:dyDescent="0.3">
      <c r="A63" s="80" t="s">
        <v>116</v>
      </c>
      <c r="B63" s="63" t="s">
        <v>117</v>
      </c>
      <c r="C63" s="5" t="s">
        <v>107</v>
      </c>
      <c r="D63" s="79">
        <v>2796991.76</v>
      </c>
      <c r="F63" s="39">
        <v>2796991.76</v>
      </c>
      <c r="G63" s="26">
        <f t="shared" si="13"/>
        <v>0</v>
      </c>
      <c r="H63" s="9">
        <v>5.0936007034303215</v>
      </c>
      <c r="I63" s="9">
        <f t="shared" si="9"/>
        <v>14246759.196224812</v>
      </c>
      <c r="J63" s="60" t="s">
        <v>229</v>
      </c>
    </row>
    <row r="64" spans="1:10" ht="13.2" customHeight="1" x14ac:dyDescent="0.3">
      <c r="A64" s="80" t="s">
        <v>118</v>
      </c>
      <c r="B64" s="63" t="s">
        <v>119</v>
      </c>
      <c r="C64" s="5" t="s">
        <v>107</v>
      </c>
      <c r="D64" s="79">
        <v>279057.44</v>
      </c>
      <c r="F64" s="39">
        <v>279057.44</v>
      </c>
      <c r="G64" s="26">
        <f t="shared" si="13"/>
        <v>0</v>
      </c>
      <c r="H64" s="9">
        <v>9.6639916669312473</v>
      </c>
      <c r="I64" s="9">
        <f t="shared" si="9"/>
        <v>2696808.7747551664</v>
      </c>
      <c r="J64" s="60" t="s">
        <v>229</v>
      </c>
    </row>
    <row r="65" spans="1:10" ht="13.2" customHeight="1" x14ac:dyDescent="0.3">
      <c r="A65" s="80" t="s">
        <v>120</v>
      </c>
      <c r="B65" s="63" t="s">
        <v>121</v>
      </c>
      <c r="C65" s="5" t="s">
        <v>107</v>
      </c>
      <c r="D65" s="79">
        <v>260206.91999999998</v>
      </c>
      <c r="F65" s="39">
        <v>260206.91999999998</v>
      </c>
      <c r="G65" s="26">
        <f t="shared" si="13"/>
        <v>0</v>
      </c>
      <c r="H65" s="9">
        <v>15.003808718563638</v>
      </c>
      <c r="I65" s="9">
        <f t="shared" si="9"/>
        <v>3904094.8549265908</v>
      </c>
      <c r="J65" s="60" t="s">
        <v>229</v>
      </c>
    </row>
    <row r="66" spans="1:10" ht="13.2" customHeight="1" x14ac:dyDescent="0.3">
      <c r="A66" s="80" t="s">
        <v>122</v>
      </c>
      <c r="B66" s="63" t="s">
        <v>123</v>
      </c>
      <c r="C66" s="5" t="s">
        <v>107</v>
      </c>
      <c r="D66" s="79">
        <v>2119256.9199999995</v>
      </c>
      <c r="F66" s="39">
        <v>2119256.9199999995</v>
      </c>
      <c r="G66" s="26">
        <f t="shared" si="13"/>
        <v>0</v>
      </c>
      <c r="H66" s="9">
        <v>6.9710003584711044</v>
      </c>
      <c r="I66" s="9">
        <f t="shared" si="9"/>
        <v>14773340.749012364</v>
      </c>
      <c r="J66" s="60" t="s">
        <v>229</v>
      </c>
    </row>
    <row r="67" spans="1:10" ht="13.2" customHeight="1" x14ac:dyDescent="0.3">
      <c r="A67" s="56">
        <v>600</v>
      </c>
      <c r="B67" s="96" t="s">
        <v>124</v>
      </c>
      <c r="C67" s="97"/>
      <c r="D67" s="98"/>
      <c r="F67" s="52"/>
      <c r="G67" s="8"/>
      <c r="H67" s="10"/>
      <c r="I67" s="10">
        <f t="shared" ref="I67" si="14">+I68+I89+I91+I108</f>
        <v>8348744.1328600449</v>
      </c>
      <c r="J67" s="72"/>
    </row>
    <row r="68" spans="1:10" ht="13.2" customHeight="1" x14ac:dyDescent="0.3">
      <c r="A68" s="57" t="s">
        <v>125</v>
      </c>
      <c r="B68" s="22" t="s">
        <v>126</v>
      </c>
      <c r="C68" s="23"/>
      <c r="D68" s="86"/>
      <c r="F68" s="53"/>
      <c r="G68" s="20"/>
      <c r="H68" s="21"/>
      <c r="I68" s="21">
        <f t="shared" ref="I68" si="15">+SUM(I69:I88)</f>
        <v>5112730.4137371685</v>
      </c>
      <c r="J68" s="44"/>
    </row>
    <row r="69" spans="1:10" ht="13.2" customHeight="1" x14ac:dyDescent="0.3">
      <c r="A69" s="78" t="s">
        <v>87</v>
      </c>
      <c r="B69" s="62" t="s">
        <v>127</v>
      </c>
      <c r="C69" s="3" t="s">
        <v>34</v>
      </c>
      <c r="D69" s="84">
        <v>632.89900000000046</v>
      </c>
      <c r="F69" s="39">
        <v>632.89900000000046</v>
      </c>
      <c r="G69" s="26">
        <f t="shared" ref="G69:G88" si="16">+F69-D69</f>
        <v>0</v>
      </c>
      <c r="H69" s="9">
        <v>8.5867951435471888</v>
      </c>
      <c r="I69" s="9">
        <f t="shared" ref="I69:I117" si="17">+F69*H69</f>
        <v>5434.5740595558764</v>
      </c>
      <c r="J69" s="61" t="s">
        <v>233</v>
      </c>
    </row>
    <row r="70" spans="1:10" ht="13.2" customHeight="1" x14ac:dyDescent="0.3">
      <c r="A70" s="78" t="s">
        <v>128</v>
      </c>
      <c r="B70" s="62" t="s">
        <v>129</v>
      </c>
      <c r="C70" s="3" t="s">
        <v>34</v>
      </c>
      <c r="D70" s="84">
        <v>1211.2161999999996</v>
      </c>
      <c r="F70" s="39">
        <v>1211.2161999999996</v>
      </c>
      <c r="G70" s="26">
        <f t="shared" si="16"/>
        <v>0</v>
      </c>
      <c r="H70" s="9">
        <v>25.606500213015277</v>
      </c>
      <c r="I70" s="9">
        <f t="shared" si="17"/>
        <v>31015.007883307546</v>
      </c>
      <c r="J70" s="61" t="s">
        <v>229</v>
      </c>
    </row>
    <row r="71" spans="1:10" ht="13.2" customHeight="1" x14ac:dyDescent="0.3">
      <c r="A71" s="80" t="s">
        <v>130</v>
      </c>
      <c r="B71" s="63" t="s">
        <v>131</v>
      </c>
      <c r="C71" s="5" t="s">
        <v>34</v>
      </c>
      <c r="D71" s="84">
        <v>1662.7499999999998</v>
      </c>
      <c r="F71" s="39">
        <v>1662.7499999999998</v>
      </c>
      <c r="G71" s="26">
        <f t="shared" si="16"/>
        <v>0</v>
      </c>
      <c r="H71" s="9">
        <v>172.18217000206005</v>
      </c>
      <c r="I71" s="9">
        <f t="shared" si="17"/>
        <v>286295.90317092533</v>
      </c>
      <c r="J71" s="60" t="s">
        <v>229</v>
      </c>
    </row>
    <row r="72" spans="1:10" ht="13.2" customHeight="1" x14ac:dyDescent="0.3">
      <c r="A72" s="80" t="s">
        <v>132</v>
      </c>
      <c r="B72" s="62" t="s">
        <v>133</v>
      </c>
      <c r="C72" s="3" t="s">
        <v>34</v>
      </c>
      <c r="D72" s="84">
        <v>10.159000000000001</v>
      </c>
      <c r="F72" s="39">
        <v>10.159000000000001</v>
      </c>
      <c r="G72" s="26">
        <f t="shared" si="16"/>
        <v>0</v>
      </c>
      <c r="H72" s="9">
        <v>457.02370782832975</v>
      </c>
      <c r="I72" s="9">
        <f t="shared" si="17"/>
        <v>4642.9038478280027</v>
      </c>
      <c r="J72" s="60" t="s">
        <v>229</v>
      </c>
    </row>
    <row r="73" spans="1:10" ht="13.2" customHeight="1" x14ac:dyDescent="0.3">
      <c r="A73" s="80" t="s">
        <v>134</v>
      </c>
      <c r="B73" s="63" t="s">
        <v>135</v>
      </c>
      <c r="C73" s="5" t="s">
        <v>34</v>
      </c>
      <c r="D73" s="84">
        <v>196.46640000000002</v>
      </c>
      <c r="F73" s="39">
        <v>196.46640000000002</v>
      </c>
      <c r="G73" s="26">
        <f t="shared" si="16"/>
        <v>0</v>
      </c>
      <c r="H73" s="9">
        <v>457.02370782832975</v>
      </c>
      <c r="I73" s="9">
        <f t="shared" si="17"/>
        <v>89789.80259168378</v>
      </c>
      <c r="J73" s="60" t="s">
        <v>229</v>
      </c>
    </row>
    <row r="74" spans="1:10" ht="13.2" customHeight="1" x14ac:dyDescent="0.3">
      <c r="A74" s="80" t="s">
        <v>136</v>
      </c>
      <c r="B74" s="63" t="s">
        <v>137</v>
      </c>
      <c r="C74" s="5" t="s">
        <v>34</v>
      </c>
      <c r="D74" s="84">
        <v>323.60474686473492</v>
      </c>
      <c r="F74" s="39">
        <v>323.60474686473492</v>
      </c>
      <c r="G74" s="26">
        <f t="shared" si="16"/>
        <v>0</v>
      </c>
      <c r="H74" s="9">
        <v>666.98469875764499</v>
      </c>
      <c r="I74" s="9">
        <f t="shared" si="17"/>
        <v>215839.41460411917</v>
      </c>
      <c r="J74" s="60" t="s">
        <v>234</v>
      </c>
    </row>
    <row r="75" spans="1:10" ht="13.2" customHeight="1" x14ac:dyDescent="0.3">
      <c r="A75" s="80" t="s">
        <v>138</v>
      </c>
      <c r="B75" s="63" t="s">
        <v>139</v>
      </c>
      <c r="C75" s="5" t="s">
        <v>34</v>
      </c>
      <c r="D75" s="84">
        <v>874.46551321669278</v>
      </c>
      <c r="F75" s="39">
        <v>874.46551321669278</v>
      </c>
      <c r="G75" s="26">
        <f t="shared" si="16"/>
        <v>0</v>
      </c>
      <c r="H75" s="9">
        <v>9.6947687104565023</v>
      </c>
      <c r="I75" s="9">
        <f t="shared" si="17"/>
        <v>8477.7408959064796</v>
      </c>
      <c r="J75" s="60" t="s">
        <v>234</v>
      </c>
    </row>
    <row r="76" spans="1:10" ht="13.2" customHeight="1" x14ac:dyDescent="0.3">
      <c r="A76" s="78" t="s">
        <v>140</v>
      </c>
      <c r="B76" s="62" t="s">
        <v>141</v>
      </c>
      <c r="C76" s="5" t="s">
        <v>34</v>
      </c>
      <c r="D76" s="84">
        <v>24432.920000000002</v>
      </c>
      <c r="F76" s="39">
        <v>24432.920000000002</v>
      </c>
      <c r="G76" s="26">
        <f t="shared" si="16"/>
        <v>0</v>
      </c>
      <c r="H76" s="9">
        <v>106.64245581502156</v>
      </c>
      <c r="I76" s="9">
        <f t="shared" si="17"/>
        <v>2605586.591531957</v>
      </c>
      <c r="J76" s="60" t="s">
        <v>234</v>
      </c>
    </row>
    <row r="77" spans="1:10" ht="13.2" customHeight="1" x14ac:dyDescent="0.3">
      <c r="A77" s="80" t="s">
        <v>142</v>
      </c>
      <c r="B77" s="63" t="s">
        <v>143</v>
      </c>
      <c r="C77" s="5" t="s">
        <v>65</v>
      </c>
      <c r="D77" s="84">
        <v>2202.1309999999994</v>
      </c>
      <c r="F77" s="39">
        <v>2202.1309999999994</v>
      </c>
      <c r="G77" s="26">
        <f t="shared" si="16"/>
        <v>0</v>
      </c>
      <c r="H77" s="9">
        <v>114.07511182637153</v>
      </c>
      <c r="I77" s="9">
        <f t="shared" si="17"/>
        <v>251208.3400813193</v>
      </c>
      <c r="J77" s="60" t="s">
        <v>234</v>
      </c>
    </row>
    <row r="78" spans="1:10" ht="13.2" customHeight="1" x14ac:dyDescent="0.3">
      <c r="A78" s="80" t="s">
        <v>144</v>
      </c>
      <c r="B78" s="63" t="s">
        <v>145</v>
      </c>
      <c r="C78" s="5" t="s">
        <v>65</v>
      </c>
      <c r="D78" s="84">
        <v>207.21700000000007</v>
      </c>
      <c r="F78" s="39">
        <v>207.21700000000007</v>
      </c>
      <c r="G78" s="26">
        <f t="shared" si="16"/>
        <v>0</v>
      </c>
      <c r="H78" s="9">
        <v>1716.4818829689677</v>
      </c>
      <c r="I78" s="9">
        <f t="shared" si="17"/>
        <v>355684.22634318069</v>
      </c>
      <c r="J78" s="60" t="s">
        <v>234</v>
      </c>
    </row>
    <row r="79" spans="1:10" ht="13.2" customHeight="1" x14ac:dyDescent="0.3">
      <c r="A79" s="80" t="s">
        <v>146</v>
      </c>
      <c r="B79" s="63" t="s">
        <v>147</v>
      </c>
      <c r="C79" s="5" t="s">
        <v>70</v>
      </c>
      <c r="D79" s="84">
        <v>73.349999999999994</v>
      </c>
      <c r="F79" s="39">
        <v>73.349999999999994</v>
      </c>
      <c r="G79" s="26">
        <f t="shared" si="16"/>
        <v>0</v>
      </c>
      <c r="H79" s="9">
        <v>2146.0678564945297</v>
      </c>
      <c r="I79" s="9">
        <f t="shared" si="17"/>
        <v>157414.07727387373</v>
      </c>
      <c r="J79" s="60" t="s">
        <v>234</v>
      </c>
    </row>
    <row r="80" spans="1:10" ht="13.2" customHeight="1" x14ac:dyDescent="0.3">
      <c r="A80" s="80" t="s">
        <v>148</v>
      </c>
      <c r="B80" s="63" t="s">
        <v>149</v>
      </c>
      <c r="C80" s="5" t="s">
        <v>70</v>
      </c>
      <c r="D80" s="84">
        <v>47.5</v>
      </c>
      <c r="F80" s="39">
        <v>47.5</v>
      </c>
      <c r="G80" s="26">
        <f t="shared" si="16"/>
        <v>0</v>
      </c>
      <c r="H80" s="9">
        <v>2369.2937531832313</v>
      </c>
      <c r="I80" s="9">
        <f t="shared" si="17"/>
        <v>112541.45327620348</v>
      </c>
      <c r="J80" s="60" t="s">
        <v>234</v>
      </c>
    </row>
    <row r="81" spans="1:10" ht="13.2" customHeight="1" x14ac:dyDescent="0.3">
      <c r="A81" s="80" t="s">
        <v>150</v>
      </c>
      <c r="B81" s="63" t="s">
        <v>151</v>
      </c>
      <c r="C81" s="5" t="s">
        <v>70</v>
      </c>
      <c r="D81" s="84">
        <v>129.44999999999999</v>
      </c>
      <c r="F81" s="39">
        <v>129.44999999999999</v>
      </c>
      <c r="G81" s="26">
        <f t="shared" si="16"/>
        <v>0</v>
      </c>
      <c r="H81" s="9">
        <v>4974.1857745523184</v>
      </c>
      <c r="I81" s="9">
        <f t="shared" si="17"/>
        <v>643908.34851579752</v>
      </c>
      <c r="J81" s="60" t="s">
        <v>234</v>
      </c>
    </row>
    <row r="82" spans="1:10" ht="13.2" customHeight="1" x14ac:dyDescent="0.3">
      <c r="A82" s="80" t="s">
        <v>152</v>
      </c>
      <c r="B82" s="63" t="s">
        <v>153</v>
      </c>
      <c r="C82" s="5" t="s">
        <v>10</v>
      </c>
      <c r="D82" s="84">
        <v>21</v>
      </c>
      <c r="F82" s="39">
        <v>21</v>
      </c>
      <c r="G82" s="26">
        <f t="shared" si="16"/>
        <v>0</v>
      </c>
      <c r="H82" s="9">
        <v>6174.6751342985608</v>
      </c>
      <c r="I82" s="9">
        <f t="shared" si="17"/>
        <v>129668.17782026978</v>
      </c>
      <c r="J82" s="60" t="s">
        <v>234</v>
      </c>
    </row>
    <row r="83" spans="1:10" ht="13.2" customHeight="1" x14ac:dyDescent="0.3">
      <c r="A83" s="80" t="s">
        <v>154</v>
      </c>
      <c r="B83" s="63" t="s">
        <v>155</v>
      </c>
      <c r="C83" s="5" t="s">
        <v>10</v>
      </c>
      <c r="D83" s="84">
        <v>3</v>
      </c>
      <c r="F83" s="39">
        <v>3</v>
      </c>
      <c r="G83" s="26">
        <f t="shared" si="16"/>
        <v>0</v>
      </c>
      <c r="H83" s="9">
        <v>10097.917203593868</v>
      </c>
      <c r="I83" s="9">
        <f t="shared" si="17"/>
        <v>30293.751610781605</v>
      </c>
      <c r="J83" s="60" t="s">
        <v>235</v>
      </c>
    </row>
    <row r="84" spans="1:10" ht="13.2" customHeight="1" x14ac:dyDescent="0.3">
      <c r="A84" s="80" t="s">
        <v>156</v>
      </c>
      <c r="B84" s="63" t="s">
        <v>157</v>
      </c>
      <c r="C84" s="5" t="s">
        <v>10</v>
      </c>
      <c r="D84" s="84">
        <v>8</v>
      </c>
      <c r="F84" s="39">
        <v>8</v>
      </c>
      <c r="G84" s="26">
        <f t="shared" si="16"/>
        <v>0</v>
      </c>
      <c r="H84" s="9">
        <v>4064.6471957721092</v>
      </c>
      <c r="I84" s="9">
        <f t="shared" si="17"/>
        <v>32517.177566176873</v>
      </c>
      <c r="J84" s="60" t="s">
        <v>236</v>
      </c>
    </row>
    <row r="85" spans="1:10" ht="13.2" customHeight="1" x14ac:dyDescent="0.3">
      <c r="A85" s="80" t="s">
        <v>158</v>
      </c>
      <c r="B85" s="63" t="s">
        <v>159</v>
      </c>
      <c r="C85" s="5" t="s">
        <v>10</v>
      </c>
      <c r="D85" s="84">
        <v>3</v>
      </c>
      <c r="F85" s="39">
        <v>3</v>
      </c>
      <c r="G85" s="26">
        <f t="shared" si="16"/>
        <v>0</v>
      </c>
      <c r="H85" s="9">
        <v>5020.8283840148479</v>
      </c>
      <c r="I85" s="9">
        <f t="shared" si="17"/>
        <v>15062.485152044545</v>
      </c>
      <c r="J85" s="60" t="s">
        <v>236</v>
      </c>
    </row>
    <row r="86" spans="1:10" ht="13.2" customHeight="1" x14ac:dyDescent="0.3">
      <c r="A86" s="80" t="s">
        <v>160</v>
      </c>
      <c r="B86" s="63" t="s">
        <v>161</v>
      </c>
      <c r="C86" s="5" t="s">
        <v>10</v>
      </c>
      <c r="D86" s="84">
        <v>7</v>
      </c>
      <c r="F86" s="39">
        <v>7</v>
      </c>
      <c r="G86" s="26">
        <f t="shared" si="16"/>
        <v>0</v>
      </c>
      <c r="H86" s="9">
        <v>5487.1005934225177</v>
      </c>
      <c r="I86" s="9">
        <f t="shared" si="17"/>
        <v>38409.704153957624</v>
      </c>
      <c r="J86" s="60" t="s">
        <v>236</v>
      </c>
    </row>
    <row r="87" spans="1:10" ht="13.2" customHeight="1" x14ac:dyDescent="0.3">
      <c r="A87" s="80" t="s">
        <v>162</v>
      </c>
      <c r="B87" s="63" t="s">
        <v>163</v>
      </c>
      <c r="C87" s="5" t="s">
        <v>70</v>
      </c>
      <c r="D87" s="84">
        <v>108.07078728348887</v>
      </c>
      <c r="F87" s="39">
        <v>108.07078728348887</v>
      </c>
      <c r="G87" s="26">
        <f t="shared" si="16"/>
        <v>0</v>
      </c>
      <c r="H87" s="9">
        <v>44.457439372236259</v>
      </c>
      <c r="I87" s="9">
        <f t="shared" si="17"/>
        <v>4804.5504735655477</v>
      </c>
      <c r="J87" s="60" t="s">
        <v>229</v>
      </c>
    </row>
    <row r="88" spans="1:10" ht="13.2" customHeight="1" x14ac:dyDescent="0.3">
      <c r="A88" s="80" t="s">
        <v>164</v>
      </c>
      <c r="B88" s="63" t="s">
        <v>165</v>
      </c>
      <c r="C88" s="5" t="s">
        <v>65</v>
      </c>
      <c r="D88" s="84">
        <v>1832.6239114</v>
      </c>
      <c r="F88" s="39">
        <v>1832.6239114</v>
      </c>
      <c r="G88" s="26">
        <f t="shared" si="16"/>
        <v>0</v>
      </c>
      <c r="H88" s="9">
        <v>51.366885643656836</v>
      </c>
      <c r="I88" s="9">
        <f t="shared" si="17"/>
        <v>94136.182884714901</v>
      </c>
      <c r="J88" s="60" t="s">
        <v>229</v>
      </c>
    </row>
    <row r="89" spans="1:10" ht="13.2" customHeight="1" x14ac:dyDescent="0.3">
      <c r="A89" s="53" t="s">
        <v>166</v>
      </c>
      <c r="B89" s="22" t="s">
        <v>167</v>
      </c>
      <c r="C89" s="24"/>
      <c r="D89" s="87"/>
      <c r="F89" s="43"/>
      <c r="G89" s="21"/>
      <c r="H89" s="21"/>
      <c r="I89" s="21">
        <f t="shared" ref="I89" si="18">+I90</f>
        <v>21375.19532655389</v>
      </c>
      <c r="J89" s="44"/>
    </row>
    <row r="90" spans="1:10" ht="13.2" customHeight="1" x14ac:dyDescent="0.3">
      <c r="A90" s="80" t="s">
        <v>168</v>
      </c>
      <c r="B90" s="2" t="s">
        <v>169</v>
      </c>
      <c r="C90" s="3" t="s">
        <v>10</v>
      </c>
      <c r="D90" s="88">
        <v>5</v>
      </c>
      <c r="F90" s="39">
        <v>5</v>
      </c>
      <c r="G90" s="26"/>
      <c r="H90" s="9">
        <v>4275.0390653107779</v>
      </c>
      <c r="I90" s="9">
        <f t="shared" si="17"/>
        <v>21375.19532655389</v>
      </c>
      <c r="J90" s="60" t="s">
        <v>229</v>
      </c>
    </row>
    <row r="91" spans="1:10" ht="13.2" customHeight="1" x14ac:dyDescent="0.3">
      <c r="A91" s="89" t="s">
        <v>170</v>
      </c>
      <c r="B91" s="22" t="s">
        <v>171</v>
      </c>
      <c r="C91" s="24"/>
      <c r="D91" s="90"/>
      <c r="F91" s="43"/>
      <c r="G91" s="21"/>
      <c r="H91" s="21"/>
      <c r="I91" s="21">
        <f t="shared" ref="I91" si="19">+SUM(I92:I107)</f>
        <v>3172725.2790681887</v>
      </c>
      <c r="J91" s="44"/>
    </row>
    <row r="92" spans="1:10" ht="13.2" customHeight="1" x14ac:dyDescent="0.3">
      <c r="A92" s="80" t="s">
        <v>40</v>
      </c>
      <c r="B92" s="4" t="s">
        <v>172</v>
      </c>
      <c r="C92" s="5" t="s">
        <v>173</v>
      </c>
      <c r="D92" s="91">
        <v>1.6221355</v>
      </c>
      <c r="F92" s="39">
        <v>1.6221355</v>
      </c>
      <c r="G92" s="26">
        <f t="shared" ref="G92:G107" si="20">+F92-D92</f>
        <v>0</v>
      </c>
      <c r="H92" s="9">
        <v>5614.6252732694275</v>
      </c>
      <c r="I92" s="9">
        <f t="shared" si="17"/>
        <v>9107.6829749675398</v>
      </c>
      <c r="J92" s="60" t="s">
        <v>229</v>
      </c>
    </row>
    <row r="93" spans="1:10" ht="13.2" customHeight="1" x14ac:dyDescent="0.3">
      <c r="A93" s="80" t="s">
        <v>43</v>
      </c>
      <c r="B93" s="4" t="s">
        <v>44</v>
      </c>
      <c r="C93" s="5" t="s">
        <v>34</v>
      </c>
      <c r="D93" s="91">
        <v>30958.041239999999</v>
      </c>
      <c r="F93" s="39">
        <v>30958.041239999999</v>
      </c>
      <c r="G93" s="26">
        <f t="shared" si="20"/>
        <v>0</v>
      </c>
      <c r="H93" s="9">
        <v>8.5252410564966716</v>
      </c>
      <c r="I93" s="9">
        <f t="shared" si="17"/>
        <v>263924.76420796511</v>
      </c>
      <c r="J93" s="60" t="s">
        <v>229</v>
      </c>
    </row>
    <row r="94" spans="1:10" ht="13.2" customHeight="1" x14ac:dyDescent="0.3">
      <c r="A94" s="80" t="s">
        <v>45</v>
      </c>
      <c r="B94" s="4" t="s">
        <v>46</v>
      </c>
      <c r="C94" s="5" t="s">
        <v>34</v>
      </c>
      <c r="D94" s="91">
        <v>315.89838000000003</v>
      </c>
      <c r="F94" s="39">
        <v>315.89838000000003</v>
      </c>
      <c r="G94" s="26">
        <f t="shared" si="20"/>
        <v>0</v>
      </c>
      <c r="H94" s="9">
        <v>17.958404896988476</v>
      </c>
      <c r="I94" s="9">
        <f t="shared" si="17"/>
        <v>5673.0310143427268</v>
      </c>
      <c r="J94" s="60" t="s">
        <v>229</v>
      </c>
    </row>
    <row r="95" spans="1:10" ht="13.2" customHeight="1" x14ac:dyDescent="0.3">
      <c r="A95" s="80" t="s">
        <v>47</v>
      </c>
      <c r="B95" s="4" t="s">
        <v>174</v>
      </c>
      <c r="C95" s="5" t="s">
        <v>34</v>
      </c>
      <c r="D95" s="91">
        <v>315.89838000000003</v>
      </c>
      <c r="F95" s="39">
        <v>315.89838000000003</v>
      </c>
      <c r="G95" s="26">
        <f t="shared" si="20"/>
        <v>0</v>
      </c>
      <c r="H95" s="9">
        <v>48.843168074585634</v>
      </c>
      <c r="I95" s="9">
        <f t="shared" si="17"/>
        <v>15429.477668829322</v>
      </c>
      <c r="J95" s="60" t="s">
        <v>229</v>
      </c>
    </row>
    <row r="96" spans="1:10" ht="13.2" customHeight="1" x14ac:dyDescent="0.3">
      <c r="A96" s="80" t="s">
        <v>49</v>
      </c>
      <c r="B96" s="4" t="s">
        <v>88</v>
      </c>
      <c r="C96" s="5" t="s">
        <v>34</v>
      </c>
      <c r="D96" s="91">
        <v>13441.39</v>
      </c>
      <c r="F96" s="39">
        <v>13441.39</v>
      </c>
      <c r="G96" s="26">
        <f t="shared" si="20"/>
        <v>0</v>
      </c>
      <c r="H96" s="9">
        <v>15.542406980255663</v>
      </c>
      <c r="I96" s="9">
        <f t="shared" si="17"/>
        <v>208911.55376033866</v>
      </c>
      <c r="J96" s="60" t="s">
        <v>229</v>
      </c>
    </row>
    <row r="97" spans="1:10" ht="13.2" customHeight="1" x14ac:dyDescent="0.3">
      <c r="A97" s="80" t="s">
        <v>51</v>
      </c>
      <c r="B97" s="2" t="s">
        <v>52</v>
      </c>
      <c r="C97" s="5" t="s">
        <v>28</v>
      </c>
      <c r="D97" s="91">
        <v>24638.288</v>
      </c>
      <c r="F97" s="39">
        <v>24638.288</v>
      </c>
      <c r="G97" s="26">
        <f t="shared" si="20"/>
        <v>0</v>
      </c>
      <c r="H97" s="9">
        <v>25.606500213015277</v>
      </c>
      <c r="I97" s="9">
        <f t="shared" si="17"/>
        <v>630900.32692033181</v>
      </c>
      <c r="J97" s="59" t="s">
        <v>215</v>
      </c>
    </row>
    <row r="98" spans="1:10" ht="13.2" customHeight="1" x14ac:dyDescent="0.3">
      <c r="A98" s="80" t="s">
        <v>53</v>
      </c>
      <c r="B98" s="2" t="s">
        <v>175</v>
      </c>
      <c r="C98" s="3" t="s">
        <v>28</v>
      </c>
      <c r="D98" s="91">
        <v>5530.6000000000013</v>
      </c>
      <c r="F98" s="39">
        <v>5530.6000000000013</v>
      </c>
      <c r="G98" s="26">
        <f t="shared" si="20"/>
        <v>0</v>
      </c>
      <c r="H98" s="9">
        <v>78.065970901818815</v>
      </c>
      <c r="I98" s="9">
        <f t="shared" si="17"/>
        <v>431751.65866959922</v>
      </c>
      <c r="J98" s="59" t="s">
        <v>219</v>
      </c>
    </row>
    <row r="99" spans="1:10" ht="13.2" customHeight="1" x14ac:dyDescent="0.3">
      <c r="A99" s="80" t="s">
        <v>57</v>
      </c>
      <c r="B99" s="2" t="s">
        <v>176</v>
      </c>
      <c r="C99" s="3" t="s">
        <v>28</v>
      </c>
      <c r="D99" s="91">
        <v>2466.7040000000002</v>
      </c>
      <c r="F99" s="39">
        <v>2466.7040000000002</v>
      </c>
      <c r="G99" s="26">
        <f t="shared" si="20"/>
        <v>0</v>
      </c>
      <c r="H99" s="9">
        <v>38.240476580133993</v>
      </c>
      <c r="I99" s="9">
        <f t="shared" si="17"/>
        <v>94327.936542122843</v>
      </c>
      <c r="J99" s="59" t="s">
        <v>220</v>
      </c>
    </row>
    <row r="100" spans="1:10" ht="13.2" customHeight="1" x14ac:dyDescent="0.3">
      <c r="A100" s="80" t="s">
        <v>63</v>
      </c>
      <c r="B100" s="4" t="s">
        <v>64</v>
      </c>
      <c r="C100" s="5" t="s">
        <v>177</v>
      </c>
      <c r="D100" s="91">
        <v>78.945000000002906</v>
      </c>
      <c r="F100" s="39">
        <v>78.945000000002906</v>
      </c>
      <c r="G100" s="26">
        <f t="shared" si="20"/>
        <v>0</v>
      </c>
      <c r="H100" s="9">
        <v>7.463433054875245</v>
      </c>
      <c r="I100" s="9">
        <f t="shared" si="17"/>
        <v>589.20072251714794</v>
      </c>
      <c r="J100" s="59" t="s">
        <v>222</v>
      </c>
    </row>
    <row r="101" spans="1:10" ht="13.2" customHeight="1" x14ac:dyDescent="0.3">
      <c r="A101" s="80" t="s">
        <v>66</v>
      </c>
      <c r="B101" s="4" t="s">
        <v>178</v>
      </c>
      <c r="C101" s="5" t="s">
        <v>28</v>
      </c>
      <c r="D101" s="91">
        <v>19869.63</v>
      </c>
      <c r="F101" s="39">
        <v>19869.63</v>
      </c>
      <c r="G101" s="26">
        <f t="shared" si="20"/>
        <v>0</v>
      </c>
      <c r="H101" s="9">
        <v>12.649364888881342</v>
      </c>
      <c r="I101" s="9">
        <f t="shared" si="17"/>
        <v>251338.2000770634</v>
      </c>
      <c r="J101" s="59" t="s">
        <v>223</v>
      </c>
    </row>
    <row r="102" spans="1:10" ht="13.2" customHeight="1" x14ac:dyDescent="0.3">
      <c r="A102" s="80" t="s">
        <v>71</v>
      </c>
      <c r="B102" s="4" t="s">
        <v>179</v>
      </c>
      <c r="C102" s="5" t="s">
        <v>177</v>
      </c>
      <c r="D102" s="91">
        <v>7706.9941000000199</v>
      </c>
      <c r="F102" s="39">
        <v>7706.9941000000199</v>
      </c>
      <c r="G102" s="26">
        <f t="shared" si="20"/>
        <v>0</v>
      </c>
      <c r="H102" s="9">
        <v>6.7247840102690359</v>
      </c>
      <c r="I102" s="9">
        <f t="shared" si="17"/>
        <v>51827.870690917931</v>
      </c>
      <c r="J102" s="59" t="s">
        <v>225</v>
      </c>
    </row>
    <row r="103" spans="1:10" ht="13.2" customHeight="1" x14ac:dyDescent="0.3">
      <c r="A103" s="80" t="s">
        <v>77</v>
      </c>
      <c r="B103" s="4" t="s">
        <v>78</v>
      </c>
      <c r="C103" s="5" t="s">
        <v>28</v>
      </c>
      <c r="D103" s="91">
        <v>1736.8819999999996</v>
      </c>
      <c r="F103" s="39">
        <v>1736.8819999999996</v>
      </c>
      <c r="G103" s="26">
        <f t="shared" si="20"/>
        <v>0</v>
      </c>
      <c r="H103" s="9">
        <v>28.838089783167447</v>
      </c>
      <c r="I103" s="9">
        <f t="shared" si="17"/>
        <v>50088.359058767433</v>
      </c>
      <c r="J103" s="59" t="s">
        <v>228</v>
      </c>
    </row>
    <row r="104" spans="1:10" ht="13.2" customHeight="1" x14ac:dyDescent="0.3">
      <c r="A104" s="80" t="s">
        <v>79</v>
      </c>
      <c r="B104" s="4" t="s">
        <v>80</v>
      </c>
      <c r="C104" s="5" t="s">
        <v>28</v>
      </c>
      <c r="D104" s="91">
        <v>4386.0160000000005</v>
      </c>
      <c r="F104" s="39">
        <v>4386.0160000000005</v>
      </c>
      <c r="G104" s="26">
        <f t="shared" si="20"/>
        <v>0</v>
      </c>
      <c r="H104" s="9">
        <v>13.141797585285486</v>
      </c>
      <c r="I104" s="9">
        <f t="shared" si="17"/>
        <v>57640.134477823514</v>
      </c>
      <c r="J104" s="59" t="s">
        <v>228</v>
      </c>
    </row>
    <row r="105" spans="1:10" ht="13.2" customHeight="1" x14ac:dyDescent="0.3">
      <c r="A105" s="80" t="s">
        <v>180</v>
      </c>
      <c r="B105" s="2" t="s">
        <v>181</v>
      </c>
      <c r="C105" s="3" t="s">
        <v>177</v>
      </c>
      <c r="D105" s="91">
        <v>2056.752</v>
      </c>
      <c r="F105" s="39">
        <v>2056.752</v>
      </c>
      <c r="G105" s="26">
        <f t="shared" si="20"/>
        <v>0</v>
      </c>
      <c r="H105" s="9">
        <v>92.007971618761019</v>
      </c>
      <c r="I105" s="9">
        <f t="shared" si="17"/>
        <v>189237.57964282995</v>
      </c>
      <c r="J105" s="59" t="s">
        <v>213</v>
      </c>
    </row>
    <row r="106" spans="1:10" ht="13.2" customHeight="1" x14ac:dyDescent="0.3">
      <c r="A106" s="80" t="s">
        <v>182</v>
      </c>
      <c r="B106" s="2" t="s">
        <v>183</v>
      </c>
      <c r="C106" s="3" t="s">
        <v>34</v>
      </c>
      <c r="D106" s="91">
        <v>304.21199999999999</v>
      </c>
      <c r="F106" s="39">
        <v>304.21199999999999</v>
      </c>
      <c r="G106" s="26">
        <f t="shared" si="20"/>
        <v>0</v>
      </c>
      <c r="H106" s="9">
        <v>13.141797585285486</v>
      </c>
      <c r="I106" s="9">
        <f t="shared" si="17"/>
        <v>3997.8925270148684</v>
      </c>
      <c r="J106" s="59" t="s">
        <v>228</v>
      </c>
    </row>
    <row r="107" spans="1:10" ht="13.2" customHeight="1" x14ac:dyDescent="0.3">
      <c r="A107" s="80" t="s">
        <v>138</v>
      </c>
      <c r="B107" s="7" t="s">
        <v>139</v>
      </c>
      <c r="C107" s="5" t="s">
        <v>34</v>
      </c>
      <c r="D107" s="91">
        <v>1361.32</v>
      </c>
      <c r="F107" s="39">
        <v>1361.32</v>
      </c>
      <c r="G107" s="26">
        <f t="shared" si="20"/>
        <v>0</v>
      </c>
      <c r="H107" s="9">
        <v>666.98469875764499</v>
      </c>
      <c r="I107" s="9">
        <f t="shared" si="17"/>
        <v>907979.61011275719</v>
      </c>
      <c r="J107" s="60" t="s">
        <v>229</v>
      </c>
    </row>
    <row r="108" spans="1:10" ht="13.2" customHeight="1" x14ac:dyDescent="0.3">
      <c r="A108" s="89" t="s">
        <v>184</v>
      </c>
      <c r="B108" s="22" t="s">
        <v>185</v>
      </c>
      <c r="C108" s="24"/>
      <c r="D108" s="90"/>
      <c r="F108" s="43"/>
      <c r="G108" s="21"/>
      <c r="H108" s="21"/>
      <c r="I108" s="21">
        <f t="shared" ref="I108" si="21">+I109</f>
        <v>41913.244728134123</v>
      </c>
      <c r="J108" s="44"/>
    </row>
    <row r="109" spans="1:10" ht="13.2" customHeight="1" x14ac:dyDescent="0.3">
      <c r="A109" s="80" t="s">
        <v>186</v>
      </c>
      <c r="B109" s="4" t="s">
        <v>187</v>
      </c>
      <c r="C109" s="3" t="s">
        <v>34</v>
      </c>
      <c r="D109" s="92">
        <v>260.28950000000003</v>
      </c>
      <c r="F109" s="39">
        <v>260.28950000000003</v>
      </c>
      <c r="G109" s="26">
        <f>+F109-D109</f>
        <v>0</v>
      </c>
      <c r="H109" s="9">
        <v>161.02549172415374</v>
      </c>
      <c r="I109" s="9">
        <f t="shared" si="17"/>
        <v>41913.244728134123</v>
      </c>
      <c r="J109" s="60" t="s">
        <v>229</v>
      </c>
    </row>
    <row r="110" spans="1:10" ht="13.2" customHeight="1" x14ac:dyDescent="0.3">
      <c r="A110" s="56">
        <v>900</v>
      </c>
      <c r="B110" s="96" t="s">
        <v>188</v>
      </c>
      <c r="C110" s="97"/>
      <c r="D110" s="98"/>
      <c r="F110" s="52"/>
      <c r="G110" s="8"/>
      <c r="H110" s="10"/>
      <c r="I110" s="10">
        <f t="shared" ref="I110" si="22">+SUM(I111:I117)</f>
        <v>159698.23172212695</v>
      </c>
      <c r="J110" s="72"/>
    </row>
    <row r="111" spans="1:10" ht="13.2" customHeight="1" x14ac:dyDescent="0.3">
      <c r="A111" s="78" t="s">
        <v>189</v>
      </c>
      <c r="B111" s="4" t="s">
        <v>190</v>
      </c>
      <c r="C111" s="3" t="s">
        <v>13</v>
      </c>
      <c r="D111" s="79">
        <v>1</v>
      </c>
      <c r="F111" s="39">
        <v>1</v>
      </c>
      <c r="G111" s="26">
        <f t="shared" ref="G111:G117" si="23">+F111-D111</f>
        <v>0</v>
      </c>
      <c r="H111" s="9">
        <v>36835.504543205927</v>
      </c>
      <c r="I111" s="9">
        <f t="shared" si="17"/>
        <v>36835.504543205927</v>
      </c>
      <c r="J111" s="61" t="s">
        <v>237</v>
      </c>
    </row>
    <row r="112" spans="1:10" ht="13.2" customHeight="1" x14ac:dyDescent="0.3">
      <c r="A112" s="78" t="s">
        <v>191</v>
      </c>
      <c r="B112" s="4" t="s">
        <v>192</v>
      </c>
      <c r="C112" s="3" t="s">
        <v>13</v>
      </c>
      <c r="D112" s="93">
        <v>1</v>
      </c>
      <c r="F112" s="39">
        <v>1</v>
      </c>
      <c r="G112" s="26">
        <f t="shared" si="23"/>
        <v>0</v>
      </c>
      <c r="H112" s="9">
        <v>38856.017450639163</v>
      </c>
      <c r="I112" s="9">
        <f t="shared" si="17"/>
        <v>38856.017450639163</v>
      </c>
      <c r="J112" s="58" t="s">
        <v>212</v>
      </c>
    </row>
    <row r="113" spans="1:10" ht="13.2" customHeight="1" x14ac:dyDescent="0.3">
      <c r="A113" s="78" t="s">
        <v>193</v>
      </c>
      <c r="B113" s="4" t="s">
        <v>194</v>
      </c>
      <c r="C113" s="3" t="s">
        <v>10</v>
      </c>
      <c r="D113" s="93">
        <v>6</v>
      </c>
      <c r="F113" s="39">
        <v>6</v>
      </c>
      <c r="G113" s="26">
        <f t="shared" si="23"/>
        <v>0</v>
      </c>
      <c r="H113" s="9">
        <v>3885.6017450639165</v>
      </c>
      <c r="I113" s="9">
        <f t="shared" si="17"/>
        <v>23313.610470383501</v>
      </c>
      <c r="J113" s="58" t="s">
        <v>212</v>
      </c>
    </row>
    <row r="114" spans="1:10" ht="13.2" customHeight="1" x14ac:dyDescent="0.3">
      <c r="A114" s="78" t="s">
        <v>195</v>
      </c>
      <c r="B114" s="4" t="s">
        <v>196</v>
      </c>
      <c r="C114" s="3" t="s">
        <v>10</v>
      </c>
      <c r="D114" s="93">
        <v>8</v>
      </c>
      <c r="F114" s="39">
        <v>8</v>
      </c>
      <c r="G114" s="26">
        <f t="shared" si="23"/>
        <v>0</v>
      </c>
      <c r="H114" s="9">
        <v>543.98424430894829</v>
      </c>
      <c r="I114" s="9">
        <f t="shared" si="17"/>
        <v>4351.8739544715863</v>
      </c>
      <c r="J114" s="58" t="s">
        <v>212</v>
      </c>
    </row>
    <row r="115" spans="1:10" ht="13.2" customHeight="1" x14ac:dyDescent="0.3">
      <c r="A115" s="78" t="s">
        <v>197</v>
      </c>
      <c r="B115" s="4" t="s">
        <v>198</v>
      </c>
      <c r="C115" s="3" t="s">
        <v>10</v>
      </c>
      <c r="D115" s="93">
        <v>8</v>
      </c>
      <c r="F115" s="39">
        <v>8</v>
      </c>
      <c r="G115" s="26">
        <f t="shared" si="23"/>
        <v>0</v>
      </c>
      <c r="H115" s="9">
        <v>1942.8008725319582</v>
      </c>
      <c r="I115" s="9">
        <f t="shared" si="17"/>
        <v>15542.406980255666</v>
      </c>
      <c r="J115" s="58" t="s">
        <v>212</v>
      </c>
    </row>
    <row r="116" spans="1:10" ht="13.2" customHeight="1" x14ac:dyDescent="0.3">
      <c r="A116" s="78" t="s">
        <v>199</v>
      </c>
      <c r="B116" s="4" t="s">
        <v>200</v>
      </c>
      <c r="C116" s="3" t="s">
        <v>10</v>
      </c>
      <c r="D116" s="93">
        <v>1</v>
      </c>
      <c r="F116" s="39">
        <v>1</v>
      </c>
      <c r="G116" s="26">
        <f t="shared" si="23"/>
        <v>0</v>
      </c>
      <c r="H116" s="9">
        <v>1942.8008725319582</v>
      </c>
      <c r="I116" s="9">
        <f t="shared" si="17"/>
        <v>1942.8008725319582</v>
      </c>
      <c r="J116" s="58" t="s">
        <v>212</v>
      </c>
    </row>
    <row r="117" spans="1:10" ht="13.2" customHeight="1" thickBot="1" x14ac:dyDescent="0.35">
      <c r="A117" s="78" t="s">
        <v>201</v>
      </c>
      <c r="B117" s="4" t="s">
        <v>202</v>
      </c>
      <c r="C117" s="3" t="s">
        <v>13</v>
      </c>
      <c r="D117" s="93">
        <v>1</v>
      </c>
      <c r="F117" s="39">
        <v>1</v>
      </c>
      <c r="G117" s="26">
        <f t="shared" si="23"/>
        <v>0</v>
      </c>
      <c r="H117" s="9">
        <v>38856.017450639163</v>
      </c>
      <c r="I117" s="9">
        <f t="shared" si="17"/>
        <v>38856.017450639163</v>
      </c>
      <c r="J117" s="58" t="s">
        <v>212</v>
      </c>
    </row>
    <row r="118" spans="1:10" ht="13.2" customHeight="1" thickBot="1" x14ac:dyDescent="0.35">
      <c r="A118" s="11"/>
      <c r="B118" s="12" t="s">
        <v>205</v>
      </c>
      <c r="C118" s="30"/>
      <c r="D118" s="55"/>
      <c r="F118" s="45"/>
      <c r="G118" s="32"/>
      <c r="H118" s="32"/>
      <c r="I118" s="29">
        <f t="shared" ref="I118" si="24">+I6+I9+I16+I19+I57+I67+I110</f>
        <v>121820271.39655961</v>
      </c>
      <c r="J118" s="54"/>
    </row>
    <row r="119" spans="1:10" ht="75.599999999999994" customHeight="1" x14ac:dyDescent="0.3">
      <c r="A119" s="13"/>
      <c r="B119" s="14" t="s">
        <v>206</v>
      </c>
      <c r="C119" s="15"/>
      <c r="D119" s="94"/>
      <c r="F119" s="46"/>
      <c r="G119" s="34"/>
      <c r="H119" s="33">
        <v>7.0000000000000007E-2</v>
      </c>
      <c r="I119" s="28">
        <f>+H119*I118</f>
        <v>8527418.9977591727</v>
      </c>
      <c r="J119" s="66" t="s">
        <v>238</v>
      </c>
    </row>
    <row r="120" spans="1:10" ht="13.2" customHeight="1" thickBot="1" x14ac:dyDescent="0.35">
      <c r="A120" s="16"/>
      <c r="B120" s="17" t="s">
        <v>207</v>
      </c>
      <c r="C120" s="18"/>
      <c r="D120" s="95"/>
      <c r="F120" s="46"/>
      <c r="G120" s="34"/>
      <c r="H120" s="33">
        <v>0.08</v>
      </c>
      <c r="I120" s="28">
        <f>+H120*I118</f>
        <v>9745621.7117247693</v>
      </c>
      <c r="J120" s="74"/>
    </row>
    <row r="121" spans="1:10" ht="13.2" customHeight="1" thickBot="1" x14ac:dyDescent="0.35">
      <c r="A121" s="11"/>
      <c r="B121" s="12" t="s">
        <v>208</v>
      </c>
      <c r="C121" s="30"/>
      <c r="D121" s="55"/>
      <c r="F121" s="47"/>
      <c r="G121" s="31"/>
      <c r="H121" s="31"/>
      <c r="I121" s="29">
        <f t="shared" ref="I121" si="25">+I118+I119+I120</f>
        <v>140093312.10604355</v>
      </c>
      <c r="J121" s="55"/>
    </row>
  </sheetData>
  <mergeCells count="13">
    <mergeCell ref="F2:J2"/>
    <mergeCell ref="B42:D42"/>
    <mergeCell ref="B19:D19"/>
    <mergeCell ref="F3:I3"/>
    <mergeCell ref="B20:D20"/>
    <mergeCell ref="B57:D57"/>
    <mergeCell ref="B67:D67"/>
    <mergeCell ref="B110:D110"/>
    <mergeCell ref="A3:D3"/>
    <mergeCell ref="B5:D5"/>
    <mergeCell ref="B6:D6"/>
    <mergeCell ref="B9:D9"/>
    <mergeCell ref="B16:D1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C55A22-54FB-4117-8F13-E393DF602A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F5300B-FC0D-41F5-BA52-5F72962F3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1DA18B-6AEC-48B6-A9AC-5CA3371E87DA}">
  <ds:schemaRefs>
    <ds:schemaRef ds:uri="http://www.w3.org/XML/1998/namespace"/>
    <ds:schemaRef ds:uri="http://purl.org/dc/elements/1.1/"/>
    <ds:schemaRef ds:uri="http://schemas.openxmlformats.org/package/2006/metadata/core-properties"/>
    <ds:schemaRef ds:uri="eba09e6f-f8d2-4387-9d3a-527530278af5"/>
    <ds:schemaRef ds:uri="http://schemas.microsoft.com/office/2006/metadata/properties"/>
    <ds:schemaRef ds:uri="http://schemas.microsoft.com/office/2006/documentManagement/types"/>
    <ds:schemaRef ds:uri="http://purl.org/dc/terms/"/>
    <ds:schemaRef ds:uri="16dbf3e7-7c01-4322-ae92-021e5c9da339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INMAC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2022-11-09T13:33:18Z</dcterms:created>
  <dcterms:modified xsi:type="dcterms:W3CDTF">2022-11-11T16:15:38Z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