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E:\OBSERVACIONES SAN DAMIAN\"/>
    </mc:Choice>
  </mc:AlternateContent>
  <xr:revisionPtr revIDLastSave="0" documentId="13_ncr:1_{258A8186-9642-465E-8A15-236114363237}" xr6:coauthVersionLast="47" xr6:coauthVersionMax="47" xr10:uidLastSave="{00000000-0000-0000-0000-000000000000}"/>
  <bookViews>
    <workbookView xWindow="-120" yWindow="-120" windowWidth="29040" windowHeight="15840" xr2:uid="{CE158AF8-F4D4-4D45-9AB4-2D501AAB1C77}"/>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9" i="1" l="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1" i="1"/>
  <c r="G20" i="1"/>
  <c r="G19" i="1"/>
  <c r="G18" i="1"/>
  <c r="G17" i="1"/>
  <c r="G16" i="1"/>
  <c r="G15" i="1"/>
  <c r="G14" i="1"/>
  <c r="G13" i="1"/>
  <c r="G12" i="1"/>
  <c r="G11" i="1"/>
  <c r="G10" i="1"/>
  <c r="G9" i="1"/>
  <c r="G8" i="1"/>
  <c r="G7" i="1"/>
  <c r="G60" i="1" s="1"/>
  <c r="G62" i="1" l="1"/>
  <c r="G63" i="1" s="1"/>
</calcChain>
</file>

<file path=xl/sharedStrings.xml><?xml version="1.0" encoding="utf-8"?>
<sst xmlns="http://schemas.openxmlformats.org/spreadsheetml/2006/main" count="201" uniqueCount="164">
  <si>
    <t>PROYECTO: "PAQUETE 4: SOLUCIONES INTEGRALES DE LOS RÍOS CASMA Y HUARMEY"</t>
  </si>
  <si>
    <t>CONSTRUCCION DE DEFENSAS RIBEREÑAS EN SECTOR SAN DAMIAN</t>
  </si>
  <si>
    <t>ITEM</t>
  </si>
  <si>
    <t>DESCRIPCIÓN DE ACTIVIDADES</t>
  </si>
  <si>
    <t>MEDIDA</t>
  </si>
  <si>
    <t>Metrados</t>
  </si>
  <si>
    <t>P. UNITARIO
S/</t>
  </si>
  <si>
    <t>P. PARCIAL
S/</t>
  </si>
  <si>
    <t>OBRAS PROVISIONALES</t>
  </si>
  <si>
    <t>102.A</t>
  </si>
  <si>
    <t>CARTEL DE IDENTIFICACION DE LA OBRA DE 3.60M X 2.40M.</t>
  </si>
  <si>
    <t>und</t>
  </si>
  <si>
    <t>No se tiene observacion sobre esta partida</t>
  </si>
  <si>
    <t>103.B</t>
  </si>
  <si>
    <t>INSTALACIÓN DE FACILIDADES Y CAMPAMENTOS</t>
  </si>
  <si>
    <t>glb</t>
  </si>
  <si>
    <t>Falta detallar que incluye esta partida (Oficinas hospedaje, taller de equipos, comedor etc.). Se evidencia que esta subvaluado. Tener encuenta que esta partida incluye hospedaje, oficinas, talleres, comedor, campamento temporal, etc</t>
  </si>
  <si>
    <t>OBRAS PRELIMINARES</t>
  </si>
  <si>
    <t>201.B</t>
  </si>
  <si>
    <t>MOVILIZACIÓN Y DESMOVILIZACIÓN DE EQUIPOS Y/O MAQUINARIA</t>
  </si>
  <si>
    <t xml:space="preserve">No presenta detalle de equipos a movilizar, se tiene que disgregar la partida para poder evaluar el resultado del monto.
</t>
  </si>
  <si>
    <t>202.A</t>
  </si>
  <si>
    <t>TRAZO, NIVELACCION Y REPLANTEO PRELIMINAR</t>
  </si>
  <si>
    <t>km</t>
  </si>
  <si>
    <t>Rendimiento elevado, Camioneta 4x4 esta incluido en sus Gastos Generales, verificar que no se dupliquen los recursos.</t>
  </si>
  <si>
    <t>203.B</t>
  </si>
  <si>
    <t>CONTROL TOPOGRAFICO DURANTE LA EJECUCIÓN</t>
  </si>
  <si>
    <t>mes</t>
  </si>
  <si>
    <t>No considera materiales: estacas de madera, clavos para madera, acero corrugado.
Equipos no considera Nivel topografico. Verificar el precio mano de obra.</t>
  </si>
  <si>
    <t>204.B</t>
  </si>
  <si>
    <t>HABILITACIÓN DE ACCESOS</t>
  </si>
  <si>
    <t xml:space="preserve">Rendimiento elevado, no cosidera los sigiuentes equipos: excavadora sobre oruga ni volquete, tampoco el traslado del afirmado.
</t>
  </si>
  <si>
    <t>206.A</t>
  </si>
  <si>
    <t>DESVIO Y MANEJO DE AGUAS SUPERFICIALES</t>
  </si>
  <si>
    <t>m3</t>
  </si>
  <si>
    <t>Se suguiere que considere excavadora una incidencia menor</t>
  </si>
  <si>
    <t>207.A</t>
  </si>
  <si>
    <t>MANTENIMIENTO DE TRÁNSITO Y SEGURIDAD VIAL EN ACCESOS A LA OBRA Y ÁREAS AUXILIARES (Canteras, DME/DMO, Fuentes de agua)</t>
  </si>
  <si>
    <t>Rendimiento elevado, revisar. Considear incidencia del capataz</t>
  </si>
  <si>
    <t>OPERACIÓN Y EXPLOTACION DE MATERIAL</t>
  </si>
  <si>
    <t>304.A</t>
  </si>
  <si>
    <t>EXPLOTACION Y PREPARACION DE MATERIAL PARA CONFORMACION DE DIQUE</t>
  </si>
  <si>
    <t>Rendimiento de zaranda elevado, Se observa en el APU  que no cuenta con una excavadora, lo que hace suponer que el cargador frontal realizaría el zarandeo y tambien recuperación de material, perdiendo rendimiento. Se recomienda revisar el APU (Rendimiento y recursos). Considera zaranda estática. No se considera el material de rechazo o desperdicio producto del zarandeo.</t>
  </si>
  <si>
    <t>304.C</t>
  </si>
  <si>
    <t>EXPLOTACION Y PREPARACION DE MATERIAL PARA AFIRMADO EN CORONA</t>
  </si>
  <si>
    <t>305.A</t>
  </si>
  <si>
    <t>PREPARACIÓN DE MATERIAL PARA CONFORMACION DE DIQUE</t>
  </si>
  <si>
    <t>Rendimiento elevado, Postor considera un cisterna (se entiende que  para dar humedad al material previo al carguío), sin embargo revisar la incidencia del equipo mencionado ya que se considera es alta.</t>
  </si>
  <si>
    <t>MOVIMIENTO DE TIERRAS</t>
  </si>
  <si>
    <t>B1</t>
  </si>
  <si>
    <t>CONSTRUCCIÓN DE DIQUE NUEVO</t>
  </si>
  <si>
    <t>401.A</t>
  </si>
  <si>
    <t>DESBROCE Y LIMPIEZA</t>
  </si>
  <si>
    <t xml:space="preserve"> ha </t>
  </si>
  <si>
    <t>Rendimiento  bajo,  Mano de obra considera solo Peon
Equipos considera solo tractor sobre orugas 270-295 hp. No considera herramientas de corte (motosierra) ni excavadora.</t>
  </si>
  <si>
    <t>402.B</t>
  </si>
  <si>
    <t>EXCAVACIÓN MASIVA EN MATERIAL SUELTO, CON EQUIPO</t>
  </si>
  <si>
    <t xml:space="preserve"> m3 </t>
  </si>
  <si>
    <t>revisar rendimiento, mano de obra solo considera peon, considerar la incidencia del capataz.</t>
  </si>
  <si>
    <t>402.C</t>
  </si>
  <si>
    <t>EXCAVACIÓN EN ROCA SUELTA, CON EQUIPO</t>
  </si>
  <si>
    <t>Revisar rendimiento, no considera el uso de martillo hidraulico, sustentar el uso del tractor y considerar incidencia de capataz</t>
  </si>
  <si>
    <t>402.D</t>
  </si>
  <si>
    <t>EXCAVACION DE UÑA EN MATERIAL CON NIVEL FREATICO</t>
  </si>
  <si>
    <t>No esta considerando motobomba, ni equipo de iluminación, revisar si considera personal turno noche para los trabajos de bombeo ni incidencia de capataz.</t>
  </si>
  <si>
    <t>402.E</t>
  </si>
  <si>
    <t>EXCAVACION EN ROCA FIJA</t>
  </si>
  <si>
    <t>RODEMA considera la subpartida "Perforación y disparo - Roca Fija" la cual no debería ser considerada ya que el metrado de la partida es de 200 m3. Se solicita sea retirada y considerar solamente la utilización del martillo hidráulico.</t>
  </si>
  <si>
    <t>403.A</t>
  </si>
  <si>
    <t>CONFORMACIÓN Y COMPACTACIÓN DE DIQUE</t>
  </si>
  <si>
    <t>Rendimiento elevado. No se evidencia que hayan considerado un equipo menor de compactación para bordes o algún lugar de dificil acceso para el tambor del rodillo. Se evidencia que el rendimiento del APU es alto para el tipo de relleno. Verificar o justificar.</t>
  </si>
  <si>
    <t>404.B</t>
  </si>
  <si>
    <t>ENROCADO Y ACOMODO PARA PROTECCIÓN DE TALUD TIPO 2</t>
  </si>
  <si>
    <t>Rendimiento elevado, no considera tractor  de oruga. El nombre del APU se refiere a la partida de la uña antisocavante según presupuesto, corregir</t>
  </si>
  <si>
    <t>404.E</t>
  </si>
  <si>
    <t>ENROCADO Y ACOMODO EN UÑA ANTISOCAVANTE TIPO 2</t>
  </si>
  <si>
    <t>No considera tractor de oruga, solo excavadora.  El nombre del APU se refiere a la partida de protección de talud según presupuesto, corregir</t>
  </si>
  <si>
    <t>405.A</t>
  </si>
  <si>
    <t>DESCOLMATACIÓN DEL CAUCE</t>
  </si>
  <si>
    <t xml:space="preserve">Rendimiento elevado. No considera excavadora. </t>
  </si>
  <si>
    <t>406.A</t>
  </si>
  <si>
    <t>REFINE Y PERFILADO DE TALUD</t>
  </si>
  <si>
    <t xml:space="preserve"> m2 </t>
  </si>
  <si>
    <t>revisar rendimiento es elevado</t>
  </si>
  <si>
    <t>407.A</t>
  </si>
  <si>
    <t>MEJORAMIENTO DE SUELO DE FUNDACIÓN</t>
  </si>
  <si>
    <t>Revisar o confirmar el recurso motoniveladora. El TdR en la pag. 101 indica que debe excavarse el material no competente en caso se encuentre de esta manera en el terreno, por lo tanto en dichas zonas debe también rellenarse y compactarse. No se ha considerado esta última actividad dentro del desarrollo del APU. Se debe considerar también un equipo de compactación menor en el caso que el tambor del rodillo no llegue a compactar dichas zonas. El rendimiento propuesto es muy elevado en función a los trabajos a desarrolarse según descripcion del TdR.</t>
  </si>
  <si>
    <t>409.A</t>
  </si>
  <si>
    <t>GEOTEXTIL NO TEJIDO CLASE 1, INCLUYE SUMINISTRO E INSTALACIÓN</t>
  </si>
  <si>
    <t>m2</t>
  </si>
  <si>
    <t>410.A</t>
  </si>
  <si>
    <t>CONFORMACIÓN DE DME/DMO</t>
  </si>
  <si>
    <t>Postor no considera excavadora para dar forma al DME/DMO. Considera camión cisterna. Revisar si realmente se usará este equipo  y que incidencia tendrá. Revisar cuadrilla de trabajo</t>
  </si>
  <si>
    <t>412.A</t>
  </si>
  <si>
    <t>RELLENO COMPACTADO CON MATERIAL PARA AFIRMADO EN CORONA</t>
  </si>
  <si>
    <t>Rendimiento elevado no acorde a los equipos utilizados. Una motoniveladora rinde en promedio 30-50m3/hr. Postor considera Tractor de orugas. Al ser afirmado. Confirmar la utilización de este equipo ya que el material a extender es afirmado.Revisar rendimiento.</t>
  </si>
  <si>
    <t>413.A</t>
  </si>
  <si>
    <t>RELLENO CON MATERIAL PROPIO</t>
  </si>
  <si>
    <t>Rendimiento elevado no acorde a los equipos utilizados, no considera camion cisterna</t>
  </si>
  <si>
    <t>416.A</t>
  </si>
  <si>
    <t>PERFILADO Y COMPACTACIÓN PARA FUNDACIÓN DE DIQUE</t>
  </si>
  <si>
    <t>Depende del tipo de material que se encuentre en la fundación del dique se podrá utilizar motoniveladora o tractor. Podría considerarse una incidencia de ambos recursos. Revisar el precio unitario del tractor de oruga. Revisar rendimiento.</t>
  </si>
  <si>
    <t>TRANSPORTES DE MATERIAL</t>
  </si>
  <si>
    <t>501.A</t>
  </si>
  <si>
    <t>CARGUIO Y ACARREO DE MATERIAL PROPIO P/DIQUE D≤1km</t>
  </si>
  <si>
    <t xml:space="preserve"> m3-km</t>
  </si>
  <si>
    <t>Indicar como se obtuvo el rendimiento de transporte, presentar cuadro de velocidades y ciclo de transporte. Revisar el APU ya que a pesar de que tiene un rendimiento menor en comparación al transporte menor a un kilometro, el precio se muestra mas bajo.</t>
  </si>
  <si>
    <t>501.B</t>
  </si>
  <si>
    <t>CARGUIO Y ACARREO DE MATERIAL DE PRESTAMO P/DIQUE D≤1km</t>
  </si>
  <si>
    <t>m3-km</t>
  </si>
  <si>
    <t>501.D</t>
  </si>
  <si>
    <t>CARGUÍO Y TRANSPORTE DE MATERIAL AFIRMADO ≤1KM</t>
  </si>
  <si>
    <t>Indicar como se obtuvo el rendimiento de transporte, presentar cuadro de velocidades y ciclo de transporte. Revisar precio del cargador frontal e incidencia del mismo en el APU.</t>
  </si>
  <si>
    <t>502.A</t>
  </si>
  <si>
    <t>ACARREO DE MATERIAL PROPIO P/DIQUE D&gt;1Km</t>
  </si>
  <si>
    <t>Indicar como se obtuvo el rendimiento de transporte, presentar cuadro de velocidades y ciclo de transporte. Rendimiento es muy elevado.  No conversa con los rendimientos de material que hay en otras partidas</t>
  </si>
  <si>
    <t>502.B</t>
  </si>
  <si>
    <t>ACARREO DE MATERIAL DE PRESTAMO P/DIQUE D&gt;1Km</t>
  </si>
  <si>
    <t>502.D</t>
  </si>
  <si>
    <t>TRANSPORTE DE MATERIAL AFIRMADO &gt;1KM</t>
  </si>
  <si>
    <t>Indicar como se obtuvo el rendimiento de transporte, presentar cuadro de velocidades y ciclo de transporte. No conversa su rendimiento con la produccion de material de otras partidas</t>
  </si>
  <si>
    <t>503.B</t>
  </si>
  <si>
    <t>CARGUIO Y TRANSPORTE DE MATERIAL EXCEDENTE CON EQUIPO D≤ 1km</t>
  </si>
  <si>
    <t xml:space="preserve"> m3 -km</t>
  </si>
  <si>
    <t>Indicar como se obtuvo el rendimiento de transporte, presentar cuadro de velocidades y ciclo de transporte. Se evidencia que la capaidad del cargador frontal es de 3yd3 (2.28 m3) y no conversa con el rendiminto indicado en el APU, el cuál es elevado.</t>
  </si>
  <si>
    <t>504.B</t>
  </si>
  <si>
    <t>TRANSPORTE DE MATERIAL EXCEDENTE CON EQUIPO D&gt;1KM</t>
  </si>
  <si>
    <t>Indicar como se obtuvo el rendimiento de transporte, presentar cuadro de velocidades y ciclo de transporte. Son conversa los rendimientos ocn la produccion de material</t>
  </si>
  <si>
    <t>505.B</t>
  </si>
  <si>
    <t>CARGUIO Y TRANSPORTE DE ROCA SELECIONADA DE CANTERAS A SECHIN  ≤1km</t>
  </si>
  <si>
    <t>Indicar como se obtuvo el rendimiento de transporte, presentar cuadro de velocidades y ciclo de transporte. Se puede apreciar que el rendimiento de la partida es muy alto. Se sugiere revisar la incidencia del equipo de carguío.</t>
  </si>
  <si>
    <t>506.A</t>
  </si>
  <si>
    <t>TRANSPORTE DE ROCA SELECIONADA DE CANTERAS A SECHIN  &gt;1km</t>
  </si>
  <si>
    <t>Indicar como se obtuvo el rendimiento de transporte, presentar cuadro de velocidades y ciclo de transporte. No conversa con la produccion que presenta en otras partidas. Revisar cantidad de equipos de transporte.</t>
  </si>
  <si>
    <t>COMPONENTES DE INTERFERENCIAS</t>
  </si>
  <si>
    <t>602.A</t>
  </si>
  <si>
    <t>REUBICACIÓN DE CANAL REVESTIDO</t>
  </si>
  <si>
    <t>m</t>
  </si>
  <si>
    <t>No se encuentra el desglose de recursos de la subpartida</t>
  </si>
  <si>
    <t>603.A</t>
  </si>
  <si>
    <t>REEMPLAZO DE BOCATOMA</t>
  </si>
  <si>
    <t>607.A</t>
  </si>
  <si>
    <t>PASE TEMPORAL CON TMC</t>
  </si>
  <si>
    <t>Revisar cantidad de materiales. Se evidencia que el metrado indicado en la partida es muy elevado. Adicionalmente se contempla "alquiler de alcantarilla". Confirmar si realmente se puede alquilar dicho material. No especifica el tipo de equipo de compactación. El rendimiento de la partida es cláramente errado.</t>
  </si>
  <si>
    <t>609.A</t>
  </si>
  <si>
    <t>EMBOQUILLADO DE PIEDRA CON CONCRETO</t>
  </si>
  <si>
    <t xml:space="preserve">No cosidera agua p/ concreto, No considera Capataz. Considera oficiales y peones en la partida (se debería considerar operarios). No considera transporte de piedra para el emboquillado. </t>
  </si>
  <si>
    <t>TRABAJOS COMPLEMENTARIOS</t>
  </si>
  <si>
    <t>701.A</t>
  </si>
  <si>
    <t>REFUERZO DE PUENTE AIJA 1</t>
  </si>
  <si>
    <t>No indica el desglose de recursos de la subpartida</t>
  </si>
  <si>
    <t>702.A</t>
  </si>
  <si>
    <t>REFUERZO DE PUENTE AIJA 2</t>
  </si>
  <si>
    <t>TRABAJOS DE CIERRE</t>
  </si>
  <si>
    <t>902.A</t>
  </si>
  <si>
    <t>PLAN DE MANEJO AMBIENTAL</t>
  </si>
  <si>
    <t>No indica el desglose de recursos de la subpartida.</t>
  </si>
  <si>
    <t>SUBTOTAL</t>
  </si>
  <si>
    <t>GASTOS GENERALES</t>
  </si>
  <si>
    <r>
      <rPr>
        <b/>
        <sz val="11"/>
        <rFont val="Arial"/>
        <family val="2"/>
      </rPr>
      <t>Gastos de personal:</t>
    </r>
    <r>
      <rPr>
        <sz val="11"/>
        <rFont val="Arial"/>
        <family val="2"/>
      </rPr>
      <t xml:space="preserve">
Verificar la incidencia del personal en obra, personal clave requiere presencia de 100% en obra.
No cuenta con ningun personal de salud.
No considera gastos financieros
</t>
    </r>
    <r>
      <rPr>
        <b/>
        <sz val="11"/>
        <rFont val="Arial"/>
        <family val="2"/>
      </rPr>
      <t>Alimentacion y Hospedaje: Revisar la partida de hospedaje, oficina y alimentacion esta subdevaluado.</t>
    </r>
    <r>
      <rPr>
        <sz val="11"/>
        <rFont val="Arial"/>
        <family val="2"/>
      </rPr>
      <t xml:space="preserve">
No considera personal de administración
Personal de laboratorio solo considera 0.5 personas con participacion de 40%
No considera ingeniero de planeamiento.
No cuenta con personal de control documentario.
No considera personal de logística. solo cuenta con un almacenero
Personal del area de calidad, solo cuenta con el Jefe de calidad
No cuenta ocn ingeniero de producción
No considera personal de COMUNICACIONES / PREDIOS / RELACIONES COMUNITARIAS
No considera personal de recuros humanos
</t>
    </r>
    <r>
      <rPr>
        <b/>
        <sz val="11"/>
        <rFont val="Arial"/>
        <family val="2"/>
      </rPr>
      <t>Traslado de personal</t>
    </r>
    <r>
      <rPr>
        <sz val="11"/>
        <rFont val="Arial"/>
        <family val="2"/>
      </rPr>
      <t xml:space="preserve"> : No ha considerado traslado de personal
</t>
    </r>
    <r>
      <rPr>
        <b/>
        <sz val="11"/>
        <rFont val="Arial"/>
        <family val="2"/>
      </rPr>
      <t>Equipos de persona</t>
    </r>
    <r>
      <rPr>
        <sz val="11"/>
        <rFont val="Arial"/>
        <family val="2"/>
      </rPr>
      <t xml:space="preserve">l: revisar la cantidad de equipos de protección personal
</t>
    </r>
    <r>
      <rPr>
        <b/>
        <sz val="11"/>
        <rFont val="Arial"/>
        <family val="2"/>
      </rPr>
      <t>Equipos de proteccion colectiva: no considera sistema de fatiga y somnolencia
No esta considerando equipos de topografia
No considera equipos de comunicaión, ni radios, ni equipos satelital</t>
    </r>
    <r>
      <rPr>
        <sz val="11"/>
        <rFont val="Arial"/>
        <family val="2"/>
      </rPr>
      <t xml:space="preserve">.
No considera liscencias de software
Confirmar si contara con laboratorio propio.
Equipos:
Considerar couster para personal, ambulancia, cisterna de combustible para despacho a equipos.
Sustentar la cantidad de combustible  para las camionetas
No cuenta con Grupo electrogeno
</t>
    </r>
  </si>
  <si>
    <t>UTILIDAD</t>
  </si>
  <si>
    <t>TOTAL</t>
  </si>
  <si>
    <t>COMENTARIOS A LA OFERTA ECONÓMICA - RODEMA</t>
  </si>
  <si>
    <t>CONSTRUCTORA Y SERVICIOS RODEMA E.I.R.L.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</si>
</sst>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5" x14ac:knownFonts="1">
    <font>
      <sz val="11"/>
      <color theme="1"/>
      <name val="Calibri"/>
      <family val="2"/>
      <scheme val="minor"/>
    </font>
    <font>
      <sz val="11"/>
      <name val="Arial"/>
      <family val="2"/>
    </font>
    <font>
      <sz val="10"/>
      <color indexed="8"/>
      <name val="Arial"/>
      <family val="2"/>
    </font>
    <font>
      <b/>
      <sz val="11"/>
      <color indexed="8"/>
      <name val="Arial"/>
      <family val="2"/>
    </font>
    <font>
      <sz val="11"/>
      <color indexed="8"/>
      <name val="Arial Narrow"/>
      <family val="2"/>
    </font>
    <font>
      <b/>
      <sz val="11"/>
      <name val="Arial"/>
      <family val="2"/>
    </font>
    <font>
      <b/>
      <sz val="11"/>
      <color theme="3"/>
      <name val="Arial"/>
      <family val="2"/>
    </font>
    <font>
      <b/>
      <sz val="11"/>
      <color rgb="FFFFFFFF"/>
      <name val="Calibri"/>
      <family val="2"/>
      <scheme val="minor"/>
    </font>
    <font>
      <sz val="10"/>
      <name val="Arial"/>
      <family val="2"/>
    </font>
    <font>
      <b/>
      <sz val="11"/>
      <name val="Calibri"/>
      <family val="2"/>
      <scheme val="minor"/>
    </font>
    <font>
      <sz val="11"/>
      <name val="Calibri"/>
      <family val="2"/>
      <scheme val="minor"/>
    </font>
    <font>
      <b/>
      <sz val="11"/>
      <color rgb="FF000000"/>
      <name val="Arial"/>
      <family val="2"/>
    </font>
    <font>
      <b/>
      <sz val="11"/>
      <color theme="1"/>
      <name val="Arial"/>
      <family val="2"/>
    </font>
    <font>
      <sz val="11"/>
      <color theme="1"/>
      <name val="Times New Roman"/>
      <family val="1"/>
    </font>
    <font>
      <sz val="11"/>
      <color theme="1"/>
      <name val="Arial"/>
      <family val="2"/>
    </font>
  </fonts>
  <fills count="7">
    <fill>
      <patternFill patternType="none"/>
    </fill>
    <fill>
      <patternFill patternType="gray125"/>
    </fill>
    <fill>
      <patternFill patternType="solid">
        <fgColor rgb="FF002060"/>
        <bgColor indexed="64"/>
      </patternFill>
    </fill>
    <fill>
      <patternFill patternType="solid">
        <fgColor theme="9" tint="-0.249977111117893"/>
        <bgColor indexed="64"/>
      </patternFill>
    </fill>
    <fill>
      <patternFill patternType="solid">
        <fgColor theme="0" tint="-0.14999847407452621"/>
        <bgColor indexed="64"/>
      </patternFill>
    </fill>
    <fill>
      <patternFill patternType="solid">
        <fgColor rgb="FFF8CAAC"/>
      </patternFill>
    </fill>
    <fill>
      <patternFill patternType="solid">
        <fgColor theme="4" tint="0.79998168889431442"/>
        <bgColor indexed="64"/>
      </patternFill>
    </fill>
  </fills>
  <borders count="35">
    <border>
      <left/>
      <right/>
      <top/>
      <bottom/>
      <diagonal/>
    </border>
    <border>
      <left/>
      <right/>
      <top/>
      <bottom style="medium">
        <color auto="1"/>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top/>
      <bottom/>
      <diagonal/>
    </border>
    <border>
      <left/>
      <right style="medium">
        <color indexed="64"/>
      </right>
      <top/>
      <bottom/>
      <diagonal/>
    </border>
    <border>
      <left style="thin">
        <color auto="1"/>
      </left>
      <right/>
      <top style="hair">
        <color auto="1"/>
      </top>
      <bottom style="hair">
        <color auto="1"/>
      </bottom>
      <diagonal/>
    </border>
    <border>
      <left style="medium">
        <color indexed="64"/>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medium">
        <color indexed="64"/>
      </left>
      <right style="medium">
        <color indexed="64"/>
      </right>
      <top style="hair">
        <color auto="1"/>
      </top>
      <bottom style="hair">
        <color auto="1"/>
      </bottom>
      <diagonal/>
    </border>
    <border>
      <left style="thin">
        <color indexed="64"/>
      </left>
      <right/>
      <top style="thin">
        <color rgb="FF000000"/>
      </top>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top style="thin">
        <color auto="1"/>
      </top>
      <bottom style="thin">
        <color auto="1"/>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rgb="FF000000"/>
      </top>
      <bottom style="thin">
        <color indexed="64"/>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s>
  <cellStyleXfs count="3">
    <xf numFmtId="0" fontId="0" fillId="0" borderId="0"/>
    <xf numFmtId="0" fontId="2" fillId="0" borderId="0">
      <alignment vertical="top"/>
    </xf>
    <xf numFmtId="43" fontId="8" fillId="0" borderId="0" applyFont="0" applyFill="0" applyBorder="0" applyAlignment="0" applyProtection="0"/>
  </cellStyleXfs>
  <cellXfs count="62">
    <xf numFmtId="0" fontId="0" fillId="0" borderId="0" xfId="0"/>
    <xf numFmtId="0" fontId="1" fillId="0" borderId="0" xfId="0" applyFont="1" applyAlignment="1">
      <alignment vertical="center" wrapText="1"/>
    </xf>
    <xf numFmtId="0" fontId="3" fillId="0" borderId="0" xfId="1" applyFont="1" applyAlignment="1">
      <alignment horizontal="left" vertical="center" wrapText="1" readingOrder="1"/>
    </xf>
    <xf numFmtId="0" fontId="4" fillId="0" borderId="0" xfId="1" applyFont="1" applyAlignment="1">
      <alignment horizontal="left" vertical="center" wrapText="1" readingOrder="1"/>
    </xf>
    <xf numFmtId="0" fontId="5" fillId="0" borderId="0" xfId="0" applyFont="1" applyAlignment="1">
      <alignment horizontal="left" vertical="center" wrapText="1"/>
    </xf>
    <xf numFmtId="0" fontId="1" fillId="0" borderId="0" xfId="0" applyFont="1" applyAlignment="1">
      <alignment horizontal="center" vertical="center" wrapText="1"/>
    </xf>
    <xf numFmtId="0" fontId="1" fillId="0" borderId="1" xfId="0" applyFont="1" applyBorder="1" applyAlignment="1">
      <alignment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3" xfId="0" applyFont="1" applyFill="1" applyBorder="1" applyAlignment="1">
      <alignment horizontal="center" vertical="center" wrapText="1"/>
    </xf>
    <xf numFmtId="43" fontId="7" fillId="3" borderId="3" xfId="2" applyFont="1" applyFill="1" applyBorder="1" applyAlignment="1">
      <alignment horizontal="center" vertical="center" wrapText="1"/>
    </xf>
    <xf numFmtId="0" fontId="9" fillId="4" borderId="7" xfId="0" applyFont="1" applyFill="1" applyBorder="1" applyAlignment="1">
      <alignment horizontal="right" vertical="center" wrapText="1"/>
    </xf>
    <xf numFmtId="0" fontId="9" fillId="4" borderId="8" xfId="0" applyFont="1" applyFill="1" applyBorder="1" applyAlignment="1">
      <alignment vertical="center" wrapText="1"/>
    </xf>
    <xf numFmtId="0" fontId="10" fillId="4" borderId="9" xfId="0" applyFont="1" applyFill="1" applyBorder="1" applyAlignment="1">
      <alignment vertical="center" wrapText="1"/>
    </xf>
    <xf numFmtId="43" fontId="10" fillId="0" borderId="0" xfId="2" applyFont="1" applyFill="1" applyBorder="1" applyAlignment="1">
      <alignment vertical="center" wrapText="1"/>
    </xf>
    <xf numFmtId="0" fontId="1" fillId="5" borderId="10" xfId="0" applyFont="1" applyFill="1" applyBorder="1" applyAlignment="1">
      <alignment horizontal="left" vertical="center" wrapText="1"/>
    </xf>
    <xf numFmtId="4" fontId="11" fillId="5" borderId="11" xfId="0" applyNumberFormat="1" applyFont="1" applyFill="1" applyBorder="1" applyAlignment="1">
      <alignment horizontal="right" vertical="center" wrapText="1" shrinkToFit="1"/>
    </xf>
    <xf numFmtId="0" fontId="1" fillId="0" borderId="5" xfId="0" applyFont="1" applyBorder="1" applyAlignment="1">
      <alignment vertical="center" wrapText="1"/>
    </xf>
    <xf numFmtId="0" fontId="10" fillId="0" borderId="12" xfId="0" applyFont="1" applyBorder="1" applyAlignment="1">
      <alignment horizontal="right" vertical="center" wrapText="1"/>
    </xf>
    <xf numFmtId="0" fontId="10" fillId="0" borderId="13" xfId="0" applyFont="1" applyBorder="1" applyAlignment="1">
      <alignment vertical="center" wrapText="1"/>
    </xf>
    <xf numFmtId="0" fontId="10" fillId="0" borderId="14" xfId="0" applyFont="1" applyBorder="1" applyAlignment="1">
      <alignment horizontal="center" vertical="center" wrapText="1"/>
    </xf>
    <xf numFmtId="43" fontId="10" fillId="0" borderId="10" xfId="2" applyFont="1" applyBorder="1" applyAlignment="1">
      <alignment vertical="center" wrapText="1"/>
    </xf>
    <xf numFmtId="43" fontId="10" fillId="0" borderId="11" xfId="2" applyFont="1" applyFill="1" applyBorder="1" applyAlignment="1">
      <alignment vertical="center" wrapText="1"/>
    </xf>
    <xf numFmtId="43" fontId="1" fillId="0" borderId="0" xfId="0" applyNumberFormat="1" applyFont="1" applyAlignment="1">
      <alignment vertical="center" wrapText="1"/>
    </xf>
    <xf numFmtId="43" fontId="1" fillId="0" borderId="6" xfId="0" applyNumberFormat="1" applyFont="1" applyBorder="1" applyAlignment="1">
      <alignment vertical="center" wrapText="1"/>
    </xf>
    <xf numFmtId="0" fontId="9" fillId="4" borderId="12" xfId="0" applyFont="1" applyFill="1" applyBorder="1" applyAlignment="1">
      <alignment horizontal="right" vertical="center" wrapText="1"/>
    </xf>
    <xf numFmtId="0" fontId="9" fillId="4" borderId="13" xfId="0" applyFont="1" applyFill="1" applyBorder="1" applyAlignment="1">
      <alignment vertical="center" wrapText="1"/>
    </xf>
    <xf numFmtId="0" fontId="9" fillId="4" borderId="14" xfId="0" applyFont="1" applyFill="1" applyBorder="1" applyAlignment="1">
      <alignment horizontal="center" vertical="center" wrapText="1"/>
    </xf>
    <xf numFmtId="43" fontId="10" fillId="0" borderId="10" xfId="2" applyFont="1" applyFill="1" applyBorder="1" applyAlignment="1">
      <alignment vertical="center" wrapText="1"/>
    </xf>
    <xf numFmtId="0" fontId="10" fillId="4" borderId="14" xfId="0" applyFont="1" applyFill="1" applyBorder="1" applyAlignment="1">
      <alignment vertical="center" wrapText="1"/>
    </xf>
    <xf numFmtId="0" fontId="1" fillId="0" borderId="6" xfId="0" applyFont="1" applyBorder="1" applyAlignment="1">
      <alignment vertical="center" wrapText="1"/>
    </xf>
    <xf numFmtId="0" fontId="10" fillId="0" borderId="13" xfId="0" applyFont="1" applyBorder="1" applyAlignment="1">
      <alignment horizontal="left" vertical="center" wrapText="1"/>
    </xf>
    <xf numFmtId="0" fontId="1" fillId="0" borderId="15" xfId="2" applyNumberFormat="1" applyFont="1" applyBorder="1" applyAlignment="1">
      <alignment vertical="center" wrapText="1"/>
    </xf>
    <xf numFmtId="43" fontId="1" fillId="0" borderId="15" xfId="2" applyFont="1" applyFill="1" applyBorder="1" applyAlignment="1">
      <alignment vertical="center" wrapText="1"/>
    </xf>
    <xf numFmtId="0" fontId="12" fillId="6" borderId="16" xfId="0" applyFont="1" applyFill="1" applyBorder="1" applyAlignment="1">
      <alignment vertical="center" wrapText="1"/>
    </xf>
    <xf numFmtId="0" fontId="12" fillId="6" borderId="17" xfId="0" applyFont="1" applyFill="1" applyBorder="1" applyAlignment="1">
      <alignment vertical="center" wrapText="1"/>
    </xf>
    <xf numFmtId="0" fontId="13" fillId="6" borderId="18" xfId="0" applyFont="1" applyFill="1" applyBorder="1" applyAlignment="1">
      <alignment vertical="center" wrapText="1"/>
    </xf>
    <xf numFmtId="0" fontId="14" fillId="0" borderId="21" xfId="0" applyFont="1" applyBorder="1" applyAlignment="1">
      <alignment vertical="center" wrapText="1"/>
    </xf>
    <xf numFmtId="0" fontId="12" fillId="0" borderId="22" xfId="0" applyFont="1" applyBorder="1" applyAlignment="1">
      <alignment vertical="center" wrapText="1"/>
    </xf>
    <xf numFmtId="0" fontId="14" fillId="0" borderId="23" xfId="0" applyFont="1" applyBorder="1" applyAlignment="1">
      <alignment horizontal="center" vertical="center" wrapText="1"/>
    </xf>
    <xf numFmtId="4" fontId="11" fillId="0" borderId="20" xfId="0" applyNumberFormat="1" applyFont="1" applyBorder="1" applyAlignment="1">
      <alignment horizontal="right" vertical="center" wrapText="1" shrinkToFit="1"/>
    </xf>
    <xf numFmtId="4" fontId="12" fillId="0" borderId="20" xfId="0" applyNumberFormat="1" applyFont="1" applyBorder="1" applyAlignment="1">
      <alignment horizontal="right" vertical="center" wrapText="1"/>
    </xf>
    <xf numFmtId="0" fontId="12" fillId="6" borderId="24" xfId="0" applyFont="1" applyFill="1" applyBorder="1" applyAlignment="1">
      <alignment vertical="center" wrapText="1"/>
    </xf>
    <xf numFmtId="0" fontId="12" fillId="6" borderId="25" xfId="0" applyFont="1" applyFill="1" applyBorder="1" applyAlignment="1">
      <alignment vertical="center" wrapText="1"/>
    </xf>
    <xf numFmtId="0" fontId="13" fillId="6" borderId="26" xfId="0" applyFont="1" applyFill="1" applyBorder="1" applyAlignment="1">
      <alignment vertical="center" wrapText="1"/>
    </xf>
    <xf numFmtId="4" fontId="11" fillId="5" borderId="27" xfId="0" applyNumberFormat="1" applyFont="1" applyFill="1" applyBorder="1" applyAlignment="1">
      <alignment horizontal="right" vertical="center" wrapText="1" shrinkToFit="1"/>
    </xf>
    <xf numFmtId="0" fontId="1" fillId="0" borderId="28" xfId="0" applyFont="1" applyBorder="1" applyAlignment="1">
      <alignment vertical="center" wrapText="1"/>
    </xf>
    <xf numFmtId="43" fontId="10" fillId="0" borderId="0" xfId="2" applyFont="1" applyBorder="1" applyAlignment="1">
      <alignment vertical="center" wrapText="1"/>
    </xf>
    <xf numFmtId="0" fontId="1" fillId="5" borderId="0" xfId="0" applyFont="1" applyFill="1" applyBorder="1" applyAlignment="1">
      <alignment horizontal="left" vertical="center" wrapText="1"/>
    </xf>
    <xf numFmtId="0" fontId="1" fillId="0" borderId="31" xfId="0" applyFont="1" applyBorder="1" applyAlignment="1">
      <alignment vertical="center" wrapText="1"/>
    </xf>
    <xf numFmtId="43" fontId="7" fillId="3" borderId="30" xfId="2" applyFont="1" applyFill="1" applyBorder="1" applyAlignment="1">
      <alignment horizontal="center" vertical="center" wrapText="1"/>
    </xf>
    <xf numFmtId="43" fontId="7" fillId="3" borderId="32" xfId="2" applyFont="1" applyFill="1" applyBorder="1" applyAlignment="1">
      <alignment horizontal="center" vertical="center" wrapText="1"/>
    </xf>
    <xf numFmtId="4" fontId="11" fillId="5" borderId="20" xfId="0" applyNumberFormat="1" applyFont="1" applyFill="1" applyBorder="1" applyAlignment="1">
      <alignment horizontal="right" vertical="center" wrapText="1" shrinkToFit="1"/>
    </xf>
    <xf numFmtId="9" fontId="1" fillId="0" borderId="31" xfId="0" applyNumberFormat="1" applyFont="1" applyBorder="1" applyAlignment="1">
      <alignment vertical="center" wrapText="1"/>
    </xf>
    <xf numFmtId="0" fontId="1" fillId="5" borderId="23" xfId="0" applyFont="1" applyFill="1" applyBorder="1" applyAlignment="1">
      <alignment horizontal="left" vertical="center" wrapText="1"/>
    </xf>
    <xf numFmtId="0" fontId="1" fillId="5" borderId="22" xfId="0" applyFont="1" applyFill="1" applyBorder="1" applyAlignment="1">
      <alignment horizontal="left" vertical="center" wrapText="1"/>
    </xf>
    <xf numFmtId="4" fontId="14" fillId="0" borderId="19" xfId="0" applyNumberFormat="1" applyFont="1" applyBorder="1" applyAlignment="1">
      <alignment horizontal="right" vertical="center" wrapText="1"/>
    </xf>
    <xf numFmtId="0" fontId="1" fillId="5" borderId="33" xfId="0" applyFont="1" applyFill="1" applyBorder="1" applyAlignment="1">
      <alignment horizontal="left" vertical="center" wrapText="1"/>
    </xf>
    <xf numFmtId="0" fontId="1" fillId="5" borderId="34" xfId="0" applyFont="1" applyFill="1" applyBorder="1" applyAlignment="1">
      <alignment horizontal="left" vertical="center" wrapText="1"/>
    </xf>
    <xf numFmtId="0" fontId="6" fillId="0" borderId="2"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 xfId="0" applyFont="1" applyBorder="1" applyAlignment="1">
      <alignment horizontal="center" vertical="center" wrapText="1"/>
    </xf>
  </cellXfs>
  <cellStyles count="3">
    <cellStyle name="Millares 16 3" xfId="2" xr:uid="{03BE05BF-5FE4-406F-A728-76D2B4991DAF}"/>
    <cellStyle name="Normal" xfId="0" builtinId="0"/>
    <cellStyle name="Normal 158 2" xfId="1" xr:uid="{086FEF93-BC06-44A5-B57E-75567BEAEE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53010</xdr:colOff>
      <xdr:row>0</xdr:row>
      <xdr:rowOff>53007</xdr:rowOff>
    </xdr:from>
    <xdr:to>
      <xdr:col>1</xdr:col>
      <xdr:colOff>892700</xdr:colOff>
      <xdr:row>2</xdr:row>
      <xdr:rowOff>95619</xdr:rowOff>
    </xdr:to>
    <xdr:pic>
      <xdr:nvPicPr>
        <xdr:cNvPr id="2" name="Imagen 1" descr="cid:image004.jpg@01D7823F.95D2A700">
          <a:extLst>
            <a:ext uri="{FF2B5EF4-FFF2-40B4-BE49-F238E27FC236}">
              <a16:creationId xmlns:a16="http://schemas.microsoft.com/office/drawing/2014/main" id="{5BA5B586-D5C0-4DF8-8460-E8B72D9B7D8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910" y="53007"/>
          <a:ext cx="839690" cy="423612"/>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CFE19-ACFD-4563-A7F8-CEA4C61A06CF}">
  <dimension ref="B1:I63"/>
  <sheetViews>
    <sheetView tabSelected="1" workbookViewId="0">
      <selection activeCell="E6" sqref="E6"/>
    </sheetView>
  </sheetViews>
  <sheetFormatPr baseColWidth="10" defaultRowHeight="15" x14ac:dyDescent="0.25"/>
  <cols>
    <col min="1" max="1" width="5.140625" customWidth="1"/>
    <col min="2" max="2" width="13.7109375" customWidth="1"/>
    <col min="3" max="3" width="62.7109375" customWidth="1"/>
    <col min="4" max="4" width="9.85546875" customWidth="1"/>
    <col min="5" max="7" width="19.85546875" customWidth="1"/>
    <col min="8" max="8" width="2" customWidth="1"/>
    <col min="9" max="9" width="86.28515625" customWidth="1"/>
  </cols>
  <sheetData>
    <row r="1" spans="2:9" ht="30" x14ac:dyDescent="0.25">
      <c r="B1" s="1"/>
      <c r="C1" s="2" t="s">
        <v>0</v>
      </c>
      <c r="D1" s="3"/>
      <c r="E1" s="1"/>
      <c r="F1" s="1"/>
      <c r="G1" s="1"/>
      <c r="H1" s="1"/>
      <c r="I1" s="1"/>
    </row>
    <row r="2" spans="2:9" ht="30" x14ac:dyDescent="0.25">
      <c r="B2" s="1"/>
      <c r="C2" s="2" t="s">
        <v>1</v>
      </c>
      <c r="D2" s="3"/>
      <c r="E2" s="1"/>
      <c r="F2" s="1"/>
      <c r="G2" s="1"/>
      <c r="H2" s="1"/>
      <c r="I2" s="1"/>
    </row>
    <row r="3" spans="2:9" x14ac:dyDescent="0.25">
      <c r="B3" s="1"/>
      <c r="C3" s="4"/>
      <c r="D3" s="5"/>
      <c r="E3" s="1"/>
      <c r="F3" s="1"/>
      <c r="G3" s="1"/>
      <c r="H3" s="1"/>
      <c r="I3" s="1"/>
    </row>
    <row r="4" spans="2:9" ht="15.75" thickBot="1" x14ac:dyDescent="0.3">
      <c r="B4" s="1"/>
      <c r="C4" s="1"/>
      <c r="D4" s="5"/>
      <c r="E4" s="1"/>
      <c r="F4" s="1"/>
      <c r="G4" s="1"/>
      <c r="H4" s="1"/>
      <c r="I4" s="1"/>
    </row>
    <row r="5" spans="2:9" ht="50.1" customHeight="1" thickBot="1" x14ac:dyDescent="0.3">
      <c r="B5" s="1"/>
      <c r="C5" s="6"/>
      <c r="D5" s="6"/>
      <c r="E5" s="59" t="s">
        <v>163</v>
      </c>
      <c r="F5" s="60"/>
      <c r="G5" s="61"/>
      <c r="H5" s="1"/>
      <c r="I5" s="1"/>
    </row>
    <row r="6" spans="2:9" ht="30.75" thickBot="1" x14ac:dyDescent="0.3">
      <c r="B6" s="7" t="s">
        <v>2</v>
      </c>
      <c r="C6" s="8" t="s">
        <v>3</v>
      </c>
      <c r="D6" s="9" t="s">
        <v>4</v>
      </c>
      <c r="E6" s="50" t="s">
        <v>5</v>
      </c>
      <c r="F6" s="50" t="s">
        <v>6</v>
      </c>
      <c r="G6" s="51" t="s">
        <v>7</v>
      </c>
      <c r="H6" s="1"/>
      <c r="I6" s="10" t="s">
        <v>162</v>
      </c>
    </row>
    <row r="7" spans="2:9" x14ac:dyDescent="0.25">
      <c r="B7" s="11">
        <v>100</v>
      </c>
      <c r="C7" s="12" t="s">
        <v>8</v>
      </c>
      <c r="D7" s="13"/>
      <c r="E7" s="15"/>
      <c r="F7" s="15"/>
      <c r="G7" s="16">
        <f>SUM(G8:G9)</f>
        <v>76277.320000000007</v>
      </c>
      <c r="H7" s="1"/>
      <c r="I7" s="17"/>
    </row>
    <row r="8" spans="2:9" x14ac:dyDescent="0.25">
      <c r="B8" s="18" t="s">
        <v>9</v>
      </c>
      <c r="C8" s="19" t="s">
        <v>10</v>
      </c>
      <c r="D8" s="20" t="s">
        <v>11</v>
      </c>
      <c r="E8" s="21">
        <v>1</v>
      </c>
      <c r="F8" s="47">
        <v>1277.32</v>
      </c>
      <c r="G8" s="22">
        <f>+ROUND(E8*F8,2)</f>
        <v>1277.32</v>
      </c>
      <c r="H8" s="23"/>
      <c r="I8" s="24" t="s">
        <v>12</v>
      </c>
    </row>
    <row r="9" spans="2:9" ht="42.75" x14ac:dyDescent="0.25">
      <c r="B9" s="18" t="s">
        <v>13</v>
      </c>
      <c r="C9" s="19" t="s">
        <v>14</v>
      </c>
      <c r="D9" s="20" t="s">
        <v>15</v>
      </c>
      <c r="E9" s="21">
        <v>1</v>
      </c>
      <c r="F9" s="47">
        <v>75000</v>
      </c>
      <c r="G9" s="22">
        <f>+ROUND(E9*F9,2)</f>
        <v>75000</v>
      </c>
      <c r="H9" s="23"/>
      <c r="I9" s="24" t="s">
        <v>16</v>
      </c>
    </row>
    <row r="10" spans="2:9" x14ac:dyDescent="0.25">
      <c r="B10" s="25">
        <v>200</v>
      </c>
      <c r="C10" s="26" t="s">
        <v>17</v>
      </c>
      <c r="D10" s="27"/>
      <c r="E10" s="15"/>
      <c r="F10" s="48"/>
      <c r="G10" s="16">
        <f>SUM(G11:G16)</f>
        <v>294515.69</v>
      </c>
      <c r="H10" s="23"/>
      <c r="I10" s="24"/>
    </row>
    <row r="11" spans="2:9" ht="42.75" x14ac:dyDescent="0.25">
      <c r="B11" s="18" t="s">
        <v>18</v>
      </c>
      <c r="C11" s="19" t="s">
        <v>19</v>
      </c>
      <c r="D11" s="20" t="s">
        <v>15</v>
      </c>
      <c r="E11" s="28">
        <v>1</v>
      </c>
      <c r="F11" s="14">
        <v>80000</v>
      </c>
      <c r="G11" s="22">
        <f t="shared" ref="G11:G16" si="0">+ROUND(E11*F11,2)</f>
        <v>80000</v>
      </c>
      <c r="H11" s="23"/>
      <c r="I11" s="24" t="s">
        <v>20</v>
      </c>
    </row>
    <row r="12" spans="2:9" ht="28.5" x14ac:dyDescent="0.25">
      <c r="B12" s="18" t="s">
        <v>21</v>
      </c>
      <c r="C12" s="19" t="s">
        <v>22</v>
      </c>
      <c r="D12" s="20" t="s">
        <v>23</v>
      </c>
      <c r="E12" s="28">
        <v>1.56</v>
      </c>
      <c r="F12" s="14">
        <v>2306.85</v>
      </c>
      <c r="G12" s="22">
        <f t="shared" si="0"/>
        <v>3598.69</v>
      </c>
      <c r="H12" s="23"/>
      <c r="I12" s="24" t="s">
        <v>24</v>
      </c>
    </row>
    <row r="13" spans="2:9" ht="28.5" x14ac:dyDescent="0.25">
      <c r="B13" s="18" t="s">
        <v>25</v>
      </c>
      <c r="C13" s="19" t="s">
        <v>26</v>
      </c>
      <c r="D13" s="20" t="s">
        <v>27</v>
      </c>
      <c r="E13" s="28">
        <v>5</v>
      </c>
      <c r="F13" s="14">
        <v>14271.83</v>
      </c>
      <c r="G13" s="22">
        <f t="shared" si="0"/>
        <v>71359.149999999994</v>
      </c>
      <c r="H13" s="23"/>
      <c r="I13" s="24" t="s">
        <v>28</v>
      </c>
    </row>
    <row r="14" spans="2:9" ht="42.75" x14ac:dyDescent="0.25">
      <c r="B14" s="18" t="s">
        <v>29</v>
      </c>
      <c r="C14" s="19" t="s">
        <v>30</v>
      </c>
      <c r="D14" s="20" t="s">
        <v>23</v>
      </c>
      <c r="E14" s="28">
        <v>2.0299999999999998</v>
      </c>
      <c r="F14" s="14">
        <v>18409.04</v>
      </c>
      <c r="G14" s="22">
        <f t="shared" si="0"/>
        <v>37370.35</v>
      </c>
      <c r="H14" s="23"/>
      <c r="I14" s="24" t="s">
        <v>31</v>
      </c>
    </row>
    <row r="15" spans="2:9" x14ac:dyDescent="0.25">
      <c r="B15" s="18" t="s">
        <v>32</v>
      </c>
      <c r="C15" s="19" t="s">
        <v>33</v>
      </c>
      <c r="D15" s="20" t="s">
        <v>34</v>
      </c>
      <c r="E15" s="28">
        <v>468</v>
      </c>
      <c r="F15" s="14">
        <v>6.35</v>
      </c>
      <c r="G15" s="22">
        <f t="shared" si="0"/>
        <v>2971.8</v>
      </c>
      <c r="H15" s="23"/>
      <c r="I15" s="24" t="s">
        <v>35</v>
      </c>
    </row>
    <row r="16" spans="2:9" ht="30" x14ac:dyDescent="0.25">
      <c r="B16" s="18" t="s">
        <v>36</v>
      </c>
      <c r="C16" s="19" t="s">
        <v>37</v>
      </c>
      <c r="D16" s="20" t="s">
        <v>27</v>
      </c>
      <c r="E16" s="28">
        <v>5</v>
      </c>
      <c r="F16" s="14">
        <v>19843.14</v>
      </c>
      <c r="G16" s="22">
        <f t="shared" si="0"/>
        <v>99215.7</v>
      </c>
      <c r="H16" s="23"/>
      <c r="I16" s="24" t="s">
        <v>38</v>
      </c>
    </row>
    <row r="17" spans="2:9" x14ac:dyDescent="0.25">
      <c r="B17" s="25">
        <v>300</v>
      </c>
      <c r="C17" s="26" t="s">
        <v>39</v>
      </c>
      <c r="D17" s="29"/>
      <c r="E17" s="15"/>
      <c r="F17" s="48"/>
      <c r="G17" s="16">
        <f>SUM(G18:G20)</f>
        <v>259203.83000000002</v>
      </c>
      <c r="H17" s="23"/>
      <c r="I17" s="24"/>
    </row>
    <row r="18" spans="2:9" ht="71.25" x14ac:dyDescent="0.25">
      <c r="B18" s="18" t="s">
        <v>40</v>
      </c>
      <c r="C18" s="19" t="s">
        <v>41</v>
      </c>
      <c r="D18" s="20" t="s">
        <v>34</v>
      </c>
      <c r="E18" s="28">
        <v>2767.65</v>
      </c>
      <c r="F18" s="14">
        <v>11.63</v>
      </c>
      <c r="G18" s="22">
        <f>+ROUND(E18*F18,2)</f>
        <v>32187.77</v>
      </c>
      <c r="H18" s="23"/>
      <c r="I18" s="30" t="s">
        <v>42</v>
      </c>
    </row>
    <row r="19" spans="2:9" ht="71.25" x14ac:dyDescent="0.25">
      <c r="B19" s="18" t="s">
        <v>43</v>
      </c>
      <c r="C19" s="19" t="s">
        <v>44</v>
      </c>
      <c r="D19" s="20" t="s">
        <v>34</v>
      </c>
      <c r="E19" s="28">
        <v>1379.71</v>
      </c>
      <c r="F19" s="14">
        <v>11.63</v>
      </c>
      <c r="G19" s="22">
        <f>+ROUND(E19*F19,2)</f>
        <v>16046.03</v>
      </c>
      <c r="H19" s="23"/>
      <c r="I19" s="30" t="s">
        <v>42</v>
      </c>
    </row>
    <row r="20" spans="2:9" ht="42.75" x14ac:dyDescent="0.25">
      <c r="B20" s="18" t="s">
        <v>45</v>
      </c>
      <c r="C20" s="19" t="s">
        <v>46</v>
      </c>
      <c r="D20" s="20" t="s">
        <v>34</v>
      </c>
      <c r="E20" s="28">
        <v>27943.05</v>
      </c>
      <c r="F20" s="14">
        <v>7.55</v>
      </c>
      <c r="G20" s="22">
        <f>+ROUND(E20*F20,2)</f>
        <v>210970.03</v>
      </c>
      <c r="H20" s="23"/>
      <c r="I20" s="30" t="s">
        <v>47</v>
      </c>
    </row>
    <row r="21" spans="2:9" x14ac:dyDescent="0.25">
      <c r="B21" s="25">
        <v>400</v>
      </c>
      <c r="C21" s="26" t="s">
        <v>48</v>
      </c>
      <c r="D21" s="29"/>
      <c r="E21" s="15"/>
      <c r="F21" s="48"/>
      <c r="G21" s="16">
        <f>SUM(G22:G38)</f>
        <v>1657800.54</v>
      </c>
      <c r="H21" s="23"/>
      <c r="I21" s="24"/>
    </row>
    <row r="22" spans="2:9" x14ac:dyDescent="0.25">
      <c r="B22" s="25" t="s">
        <v>49</v>
      </c>
      <c r="C22" s="26" t="s">
        <v>50</v>
      </c>
      <c r="D22" s="29"/>
      <c r="E22" s="15"/>
      <c r="F22" s="48"/>
      <c r="G22" s="16"/>
      <c r="H22" s="23"/>
      <c r="I22" s="24"/>
    </row>
    <row r="23" spans="2:9" ht="42.75" x14ac:dyDescent="0.25">
      <c r="B23" s="18" t="s">
        <v>51</v>
      </c>
      <c r="C23" s="31" t="s">
        <v>52</v>
      </c>
      <c r="D23" s="20" t="s">
        <v>53</v>
      </c>
      <c r="E23" s="21">
        <v>1.38</v>
      </c>
      <c r="F23" s="14">
        <v>12295.61</v>
      </c>
      <c r="G23" s="22">
        <f t="shared" ref="G23:G38" si="1">+ROUND(E23*F23,2)</f>
        <v>16967.939999999999</v>
      </c>
      <c r="H23" s="23"/>
      <c r="I23" s="24" t="s">
        <v>54</v>
      </c>
    </row>
    <row r="24" spans="2:9" ht="28.5" x14ac:dyDescent="0.25">
      <c r="B24" s="18" t="s">
        <v>55</v>
      </c>
      <c r="C24" s="19" t="s">
        <v>56</v>
      </c>
      <c r="D24" s="20" t="s">
        <v>57</v>
      </c>
      <c r="E24" s="28">
        <v>19118.16</v>
      </c>
      <c r="F24" s="14">
        <v>6.07</v>
      </c>
      <c r="G24" s="22">
        <f t="shared" si="1"/>
        <v>116047.23</v>
      </c>
      <c r="H24" s="23"/>
      <c r="I24" s="24" t="s">
        <v>58</v>
      </c>
    </row>
    <row r="25" spans="2:9" ht="28.5" x14ac:dyDescent="0.25">
      <c r="B25" s="18" t="s">
        <v>59</v>
      </c>
      <c r="C25" s="19" t="s">
        <v>60</v>
      </c>
      <c r="D25" s="20" t="s">
        <v>57</v>
      </c>
      <c r="E25" s="28">
        <v>1439</v>
      </c>
      <c r="F25" s="14">
        <v>24.5</v>
      </c>
      <c r="G25" s="22">
        <f t="shared" si="1"/>
        <v>35255.5</v>
      </c>
      <c r="H25" s="23"/>
      <c r="I25" s="24" t="s">
        <v>61</v>
      </c>
    </row>
    <row r="26" spans="2:9" ht="28.5" x14ac:dyDescent="0.25">
      <c r="B26" s="18" t="s">
        <v>62</v>
      </c>
      <c r="C26" s="19" t="s">
        <v>63</v>
      </c>
      <c r="D26" s="20" t="s">
        <v>57</v>
      </c>
      <c r="E26" s="28">
        <v>21546.62</v>
      </c>
      <c r="F26" s="14">
        <v>6.57</v>
      </c>
      <c r="G26" s="22">
        <f t="shared" si="1"/>
        <v>141561.29</v>
      </c>
      <c r="H26" s="23"/>
      <c r="I26" s="24" t="s">
        <v>64</v>
      </c>
    </row>
    <row r="27" spans="2:9" ht="42.75" x14ac:dyDescent="0.25">
      <c r="B27" s="18" t="s">
        <v>65</v>
      </c>
      <c r="C27" s="19" t="s">
        <v>66</v>
      </c>
      <c r="D27" s="20" t="s">
        <v>57</v>
      </c>
      <c r="E27" s="28">
        <v>200</v>
      </c>
      <c r="F27" s="14">
        <v>34.85</v>
      </c>
      <c r="G27" s="22">
        <f t="shared" si="1"/>
        <v>6970</v>
      </c>
      <c r="H27" s="23"/>
      <c r="I27" s="24" t="s">
        <v>67</v>
      </c>
    </row>
    <row r="28" spans="2:9" ht="42.75" x14ac:dyDescent="0.25">
      <c r="B28" s="18" t="s">
        <v>68</v>
      </c>
      <c r="C28" s="19" t="s">
        <v>69</v>
      </c>
      <c r="D28" s="20" t="s">
        <v>57</v>
      </c>
      <c r="E28" s="28">
        <v>27943.05</v>
      </c>
      <c r="F28" s="14">
        <v>6.39</v>
      </c>
      <c r="G28" s="22">
        <f t="shared" si="1"/>
        <v>178556.09</v>
      </c>
      <c r="H28" s="23"/>
      <c r="I28" s="30" t="s">
        <v>70</v>
      </c>
    </row>
    <row r="29" spans="2:9" ht="28.5" x14ac:dyDescent="0.25">
      <c r="B29" s="18" t="s">
        <v>71</v>
      </c>
      <c r="C29" s="19" t="s">
        <v>72</v>
      </c>
      <c r="D29" s="20" t="s">
        <v>34</v>
      </c>
      <c r="E29" s="28">
        <v>17472.189999999999</v>
      </c>
      <c r="F29" s="14">
        <v>15.73</v>
      </c>
      <c r="G29" s="22">
        <f t="shared" si="1"/>
        <v>274837.55</v>
      </c>
      <c r="H29" s="23"/>
      <c r="I29" s="24" t="s">
        <v>73</v>
      </c>
    </row>
    <row r="30" spans="2:9" ht="28.5" x14ac:dyDescent="0.25">
      <c r="B30" s="18" t="s">
        <v>74</v>
      </c>
      <c r="C30" s="19" t="s">
        <v>75</v>
      </c>
      <c r="D30" s="20" t="s">
        <v>34</v>
      </c>
      <c r="E30" s="28">
        <v>12842.64</v>
      </c>
      <c r="F30" s="14">
        <v>16.46</v>
      </c>
      <c r="G30" s="22">
        <f t="shared" si="1"/>
        <v>211389.85</v>
      </c>
      <c r="H30" s="23"/>
      <c r="I30" s="24" t="s">
        <v>76</v>
      </c>
    </row>
    <row r="31" spans="2:9" x14ac:dyDescent="0.25">
      <c r="B31" s="18" t="s">
        <v>77</v>
      </c>
      <c r="C31" s="19" t="s">
        <v>78</v>
      </c>
      <c r="D31" s="20" t="s">
        <v>34</v>
      </c>
      <c r="E31" s="28">
        <v>13698.21</v>
      </c>
      <c r="F31" s="14">
        <v>5.12</v>
      </c>
      <c r="G31" s="22">
        <f t="shared" si="1"/>
        <v>70134.84</v>
      </c>
      <c r="H31" s="23"/>
      <c r="I31" s="24" t="s">
        <v>79</v>
      </c>
    </row>
    <row r="32" spans="2:9" x14ac:dyDescent="0.25">
      <c r="B32" s="18" t="s">
        <v>80</v>
      </c>
      <c r="C32" s="19" t="s">
        <v>81</v>
      </c>
      <c r="D32" s="20" t="s">
        <v>82</v>
      </c>
      <c r="E32" s="28">
        <v>6731.81</v>
      </c>
      <c r="F32" s="14">
        <v>1.63</v>
      </c>
      <c r="G32" s="22">
        <f t="shared" si="1"/>
        <v>10972.85</v>
      </c>
      <c r="H32" s="23"/>
      <c r="I32" s="24" t="s">
        <v>83</v>
      </c>
    </row>
    <row r="33" spans="2:9" ht="99.75" x14ac:dyDescent="0.25">
      <c r="B33" s="18" t="s">
        <v>84</v>
      </c>
      <c r="C33" s="19" t="s">
        <v>85</v>
      </c>
      <c r="D33" s="20" t="s">
        <v>34</v>
      </c>
      <c r="E33" s="28">
        <v>2212.14</v>
      </c>
      <c r="F33" s="14">
        <v>5.61</v>
      </c>
      <c r="G33" s="22">
        <f t="shared" si="1"/>
        <v>12410.11</v>
      </c>
      <c r="H33" s="23"/>
      <c r="I33" s="30" t="s">
        <v>86</v>
      </c>
    </row>
    <row r="34" spans="2:9" x14ac:dyDescent="0.25">
      <c r="B34" s="18" t="s">
        <v>87</v>
      </c>
      <c r="C34" s="19" t="s">
        <v>88</v>
      </c>
      <c r="D34" s="20" t="s">
        <v>89</v>
      </c>
      <c r="E34" s="28">
        <v>35267.54</v>
      </c>
      <c r="F34" s="14">
        <v>11.6</v>
      </c>
      <c r="G34" s="22">
        <f t="shared" si="1"/>
        <v>409103.46</v>
      </c>
      <c r="H34" s="23"/>
      <c r="I34" s="24" t="s">
        <v>12</v>
      </c>
    </row>
    <row r="35" spans="2:9" ht="42.75" x14ac:dyDescent="0.25">
      <c r="B35" s="18" t="s">
        <v>90</v>
      </c>
      <c r="C35" s="19" t="s">
        <v>91</v>
      </c>
      <c r="D35" s="20" t="s">
        <v>34</v>
      </c>
      <c r="E35" s="28">
        <v>33961.81</v>
      </c>
      <c r="F35" s="14">
        <v>3.07</v>
      </c>
      <c r="G35" s="22">
        <f t="shared" si="1"/>
        <v>104262.76</v>
      </c>
      <c r="H35" s="23"/>
      <c r="I35" s="24" t="s">
        <v>92</v>
      </c>
    </row>
    <row r="36" spans="2:9" ht="42.75" x14ac:dyDescent="0.25">
      <c r="B36" s="18" t="s">
        <v>93</v>
      </c>
      <c r="C36" s="19" t="s">
        <v>94</v>
      </c>
      <c r="D36" s="20" t="s">
        <v>34</v>
      </c>
      <c r="E36" s="28">
        <v>1379.71</v>
      </c>
      <c r="F36" s="14">
        <v>6.39</v>
      </c>
      <c r="G36" s="22">
        <f t="shared" si="1"/>
        <v>8816.35</v>
      </c>
      <c r="H36" s="23"/>
      <c r="I36" s="30" t="s">
        <v>95</v>
      </c>
    </row>
    <row r="37" spans="2:9" x14ac:dyDescent="0.25">
      <c r="B37" s="18" t="s">
        <v>96</v>
      </c>
      <c r="C37" s="19" t="s">
        <v>97</v>
      </c>
      <c r="D37" s="20" t="s">
        <v>34</v>
      </c>
      <c r="E37" s="28">
        <v>3212.05</v>
      </c>
      <c r="F37" s="14">
        <v>4.55</v>
      </c>
      <c r="G37" s="22">
        <f t="shared" si="1"/>
        <v>14614.83</v>
      </c>
      <c r="H37" s="23"/>
      <c r="I37" s="24" t="s">
        <v>98</v>
      </c>
    </row>
    <row r="38" spans="2:9" ht="42.75" x14ac:dyDescent="0.25">
      <c r="B38" s="18" t="s">
        <v>99</v>
      </c>
      <c r="C38" s="19" t="s">
        <v>100</v>
      </c>
      <c r="D38" s="20" t="s">
        <v>89</v>
      </c>
      <c r="E38" s="28">
        <v>13783.75</v>
      </c>
      <c r="F38" s="14">
        <v>3.33</v>
      </c>
      <c r="G38" s="22">
        <f t="shared" si="1"/>
        <v>45899.89</v>
      </c>
      <c r="H38" s="23"/>
      <c r="I38" s="32" t="s">
        <v>101</v>
      </c>
    </row>
    <row r="39" spans="2:9" x14ac:dyDescent="0.25">
      <c r="B39" s="25">
        <v>500</v>
      </c>
      <c r="C39" s="26" t="s">
        <v>102</v>
      </c>
      <c r="D39" s="29"/>
      <c r="E39" s="15"/>
      <c r="F39" s="48"/>
      <c r="G39" s="16">
        <f>SUM(G40:G49)</f>
        <v>1310256.4099999999</v>
      </c>
      <c r="H39" s="23"/>
      <c r="I39" s="24"/>
    </row>
    <row r="40" spans="2:9" ht="42.75" x14ac:dyDescent="0.25">
      <c r="B40" s="18" t="s">
        <v>103</v>
      </c>
      <c r="C40" s="19" t="s">
        <v>104</v>
      </c>
      <c r="D40" s="20" t="s">
        <v>105</v>
      </c>
      <c r="E40" s="28">
        <v>25175.4</v>
      </c>
      <c r="F40" s="14">
        <v>5.68</v>
      </c>
      <c r="G40" s="22">
        <f t="shared" ref="G40:G49" si="2">+ROUND(E40*F40,2)</f>
        <v>142996.26999999999</v>
      </c>
      <c r="H40" s="23"/>
      <c r="I40" s="33" t="s">
        <v>106</v>
      </c>
    </row>
    <row r="41" spans="2:9" ht="42.75" x14ac:dyDescent="0.25">
      <c r="B41" s="18" t="s">
        <v>107</v>
      </c>
      <c r="C41" s="19" t="s">
        <v>108</v>
      </c>
      <c r="D41" s="20" t="s">
        <v>109</v>
      </c>
      <c r="E41" s="28">
        <v>2767.65</v>
      </c>
      <c r="F41" s="14">
        <v>5.54</v>
      </c>
      <c r="G41" s="22">
        <f t="shared" si="2"/>
        <v>15332.78</v>
      </c>
      <c r="H41" s="23"/>
      <c r="I41" s="33" t="s">
        <v>106</v>
      </c>
    </row>
    <row r="42" spans="2:9" ht="28.5" x14ac:dyDescent="0.25">
      <c r="B42" s="18" t="s">
        <v>110</v>
      </c>
      <c r="C42" s="19" t="s">
        <v>111</v>
      </c>
      <c r="D42" s="20" t="s">
        <v>109</v>
      </c>
      <c r="E42" s="28">
        <v>1379.71</v>
      </c>
      <c r="F42" s="14">
        <v>5.82</v>
      </c>
      <c r="G42" s="22">
        <f t="shared" si="2"/>
        <v>8029.91</v>
      </c>
      <c r="H42" s="23"/>
      <c r="I42" s="33" t="s">
        <v>112</v>
      </c>
    </row>
    <row r="43" spans="2:9" ht="42.75" x14ac:dyDescent="0.25">
      <c r="B43" s="18" t="s">
        <v>113</v>
      </c>
      <c r="C43" s="19" t="s">
        <v>114</v>
      </c>
      <c r="D43" s="20" t="s">
        <v>109</v>
      </c>
      <c r="E43" s="28">
        <v>1602.47</v>
      </c>
      <c r="F43" s="14">
        <v>1.22</v>
      </c>
      <c r="G43" s="22">
        <f t="shared" si="2"/>
        <v>1955.01</v>
      </c>
      <c r="H43" s="23"/>
      <c r="I43" s="33" t="s">
        <v>115</v>
      </c>
    </row>
    <row r="44" spans="2:9" ht="42.75" x14ac:dyDescent="0.25">
      <c r="B44" s="18" t="s">
        <v>116</v>
      </c>
      <c r="C44" s="19" t="s">
        <v>117</v>
      </c>
      <c r="D44" s="20" t="s">
        <v>109</v>
      </c>
      <c r="E44" s="28">
        <v>163.41</v>
      </c>
      <c r="F44" s="14">
        <v>3.55</v>
      </c>
      <c r="G44" s="22">
        <f t="shared" si="2"/>
        <v>580.11</v>
      </c>
      <c r="H44" s="23"/>
      <c r="I44" s="33" t="s">
        <v>115</v>
      </c>
    </row>
    <row r="45" spans="2:9" ht="42.75" x14ac:dyDescent="0.25">
      <c r="B45" s="18" t="s">
        <v>118</v>
      </c>
      <c r="C45" s="19" t="s">
        <v>119</v>
      </c>
      <c r="D45" s="20" t="s">
        <v>109</v>
      </c>
      <c r="E45" s="28">
        <v>4518.25</v>
      </c>
      <c r="F45" s="14">
        <v>3.55</v>
      </c>
      <c r="G45" s="22">
        <f t="shared" si="2"/>
        <v>16039.79</v>
      </c>
      <c r="H45" s="23"/>
      <c r="I45" s="33" t="s">
        <v>120</v>
      </c>
    </row>
    <row r="46" spans="2:9" ht="42.75" x14ac:dyDescent="0.25">
      <c r="B46" s="18" t="s">
        <v>121</v>
      </c>
      <c r="C46" s="19" t="s">
        <v>122</v>
      </c>
      <c r="D46" s="20" t="s">
        <v>123</v>
      </c>
      <c r="E46" s="28">
        <v>33961.81</v>
      </c>
      <c r="F46" s="14">
        <v>5.82</v>
      </c>
      <c r="G46" s="22">
        <f t="shared" si="2"/>
        <v>197657.73</v>
      </c>
      <c r="H46" s="23"/>
      <c r="I46" s="33" t="s">
        <v>124</v>
      </c>
    </row>
    <row r="47" spans="2:9" ht="28.5" x14ac:dyDescent="0.25">
      <c r="B47" s="18" t="s">
        <v>125</v>
      </c>
      <c r="C47" s="19" t="s">
        <v>126</v>
      </c>
      <c r="D47" s="20" t="s">
        <v>123</v>
      </c>
      <c r="E47" s="28"/>
      <c r="F47" s="14">
        <v>3.84</v>
      </c>
      <c r="G47" s="22">
        <f t="shared" si="2"/>
        <v>0</v>
      </c>
      <c r="H47" s="23"/>
      <c r="I47" s="33" t="s">
        <v>127</v>
      </c>
    </row>
    <row r="48" spans="2:9" ht="42.75" x14ac:dyDescent="0.25">
      <c r="B48" s="18" t="s">
        <v>128</v>
      </c>
      <c r="C48" s="19" t="s">
        <v>129</v>
      </c>
      <c r="D48" s="20" t="s">
        <v>109</v>
      </c>
      <c r="E48" s="28">
        <v>30314.83</v>
      </c>
      <c r="F48" s="14">
        <v>20.16</v>
      </c>
      <c r="G48" s="22">
        <f t="shared" si="2"/>
        <v>611146.97</v>
      </c>
      <c r="H48" s="23"/>
      <c r="I48" s="33" t="s">
        <v>130</v>
      </c>
    </row>
    <row r="49" spans="2:9" ht="42.75" x14ac:dyDescent="0.25">
      <c r="B49" s="18" t="s">
        <v>131</v>
      </c>
      <c r="C49" s="19" t="s">
        <v>132</v>
      </c>
      <c r="D49" s="20" t="s">
        <v>109</v>
      </c>
      <c r="E49" s="28">
        <v>63557.8</v>
      </c>
      <c r="F49" s="14">
        <v>4.9800000000000004</v>
      </c>
      <c r="G49" s="22">
        <f t="shared" si="2"/>
        <v>316517.84000000003</v>
      </c>
      <c r="H49" s="23"/>
      <c r="I49" s="33" t="s">
        <v>133</v>
      </c>
    </row>
    <row r="50" spans="2:9" x14ac:dyDescent="0.25">
      <c r="B50" s="25">
        <v>600</v>
      </c>
      <c r="C50" s="26" t="s">
        <v>134</v>
      </c>
      <c r="D50" s="29"/>
      <c r="E50" s="15"/>
      <c r="F50" s="48"/>
      <c r="G50" s="16">
        <f>SUM(G51:G54)</f>
        <v>274748.49</v>
      </c>
      <c r="H50" s="23"/>
      <c r="I50" s="24"/>
    </row>
    <row r="51" spans="2:9" x14ac:dyDescent="0.25">
      <c r="B51" s="18" t="s">
        <v>135</v>
      </c>
      <c r="C51" s="19" t="s">
        <v>136</v>
      </c>
      <c r="D51" s="20" t="s">
        <v>137</v>
      </c>
      <c r="E51" s="28">
        <v>138</v>
      </c>
      <c r="F51" s="14">
        <v>450</v>
      </c>
      <c r="G51" s="22">
        <f>+ROUND(E51*F51,2)</f>
        <v>62100</v>
      </c>
      <c r="H51" s="23"/>
      <c r="I51" s="24" t="s">
        <v>138</v>
      </c>
    </row>
    <row r="52" spans="2:9" x14ac:dyDescent="0.25">
      <c r="B52" s="18" t="s">
        <v>139</v>
      </c>
      <c r="C52" s="19" t="s">
        <v>140</v>
      </c>
      <c r="D52" s="20" t="s">
        <v>11</v>
      </c>
      <c r="E52" s="28">
        <v>2</v>
      </c>
      <c r="F52" s="14">
        <v>64000</v>
      </c>
      <c r="G52" s="22">
        <f>+ROUND(E52*F52,2)</f>
        <v>128000</v>
      </c>
      <c r="H52" s="23"/>
      <c r="I52" s="24" t="s">
        <v>138</v>
      </c>
    </row>
    <row r="53" spans="2:9" ht="57" x14ac:dyDescent="0.25">
      <c r="B53" s="18" t="s">
        <v>141</v>
      </c>
      <c r="C53" s="19" t="s">
        <v>142</v>
      </c>
      <c r="D53" s="20" t="s">
        <v>137</v>
      </c>
      <c r="E53" s="28">
        <v>100.56</v>
      </c>
      <c r="F53" s="14">
        <v>447.46</v>
      </c>
      <c r="G53" s="22">
        <f>+ROUND(E53*F53,2)</f>
        <v>44996.58</v>
      </c>
      <c r="H53" s="23"/>
      <c r="I53" s="30" t="s">
        <v>143</v>
      </c>
    </row>
    <row r="54" spans="2:9" ht="42.75" x14ac:dyDescent="0.25">
      <c r="B54" s="18" t="s">
        <v>144</v>
      </c>
      <c r="C54" s="19" t="s">
        <v>145</v>
      </c>
      <c r="D54" s="20" t="s">
        <v>34</v>
      </c>
      <c r="E54" s="28">
        <v>103</v>
      </c>
      <c r="F54" s="14">
        <v>384.97</v>
      </c>
      <c r="G54" s="22">
        <f>+ROUND(E54*F54,2)</f>
        <v>39651.910000000003</v>
      </c>
      <c r="H54" s="23"/>
      <c r="I54" s="24" t="s">
        <v>146</v>
      </c>
    </row>
    <row r="55" spans="2:9" x14ac:dyDescent="0.25">
      <c r="B55" s="25">
        <v>700</v>
      </c>
      <c r="C55" s="26" t="s">
        <v>147</v>
      </c>
      <c r="D55" s="29"/>
      <c r="E55" s="15"/>
      <c r="F55" s="48"/>
      <c r="G55" s="16">
        <f>SUM(G56:G57)</f>
        <v>39400</v>
      </c>
      <c r="H55" s="23"/>
      <c r="I55" s="24"/>
    </row>
    <row r="56" spans="2:9" x14ac:dyDescent="0.25">
      <c r="B56" s="18" t="s">
        <v>148</v>
      </c>
      <c r="C56" s="19" t="s">
        <v>149</v>
      </c>
      <c r="D56" s="20" t="s">
        <v>11</v>
      </c>
      <c r="E56" s="28">
        <v>1</v>
      </c>
      <c r="F56" s="14">
        <v>19200</v>
      </c>
      <c r="G56" s="22">
        <f>+ROUND(E56*F56,2)</f>
        <v>19200</v>
      </c>
      <c r="H56" s="23"/>
      <c r="I56" s="24" t="s">
        <v>150</v>
      </c>
    </row>
    <row r="57" spans="2:9" x14ac:dyDescent="0.25">
      <c r="B57" s="18" t="s">
        <v>151</v>
      </c>
      <c r="C57" s="19" t="s">
        <v>152</v>
      </c>
      <c r="D57" s="20" t="s">
        <v>11</v>
      </c>
      <c r="E57" s="28">
        <v>1</v>
      </c>
      <c r="F57" s="14">
        <v>20200</v>
      </c>
      <c r="G57" s="22">
        <f>+ROUND(E57*F57,2)</f>
        <v>20200</v>
      </c>
      <c r="H57" s="23"/>
      <c r="I57" s="24" t="s">
        <v>150</v>
      </c>
    </row>
    <row r="58" spans="2:9" x14ac:dyDescent="0.25">
      <c r="B58" s="25">
        <v>900</v>
      </c>
      <c r="C58" s="26" t="s">
        <v>153</v>
      </c>
      <c r="D58" s="29"/>
      <c r="E58" s="15"/>
      <c r="F58" s="48"/>
      <c r="G58" s="16">
        <f>SUM(G59)</f>
        <v>275000</v>
      </c>
      <c r="H58" s="23"/>
      <c r="I58" s="24"/>
    </row>
    <row r="59" spans="2:9" x14ac:dyDescent="0.25">
      <c r="B59" s="18" t="s">
        <v>154</v>
      </c>
      <c r="C59" s="19" t="s">
        <v>155</v>
      </c>
      <c r="D59" s="20" t="s">
        <v>27</v>
      </c>
      <c r="E59" s="21">
        <v>5</v>
      </c>
      <c r="F59" s="14">
        <v>55000</v>
      </c>
      <c r="G59" s="22">
        <f>+ROUND(E59*F59,2)</f>
        <v>275000</v>
      </c>
      <c r="H59" s="23"/>
      <c r="I59" s="24" t="s">
        <v>156</v>
      </c>
    </row>
    <row r="60" spans="2:9" x14ac:dyDescent="0.25">
      <c r="B60" s="34"/>
      <c r="C60" s="35" t="s">
        <v>157</v>
      </c>
      <c r="D60" s="36"/>
      <c r="E60" s="55"/>
      <c r="F60" s="54"/>
      <c r="G60" s="52">
        <f>+G7+G10+G17+G21+G39+G50+G55+G58</f>
        <v>4187202.2800000003</v>
      </c>
      <c r="H60" s="1"/>
      <c r="I60" s="30"/>
    </row>
    <row r="61" spans="2:9" ht="409.5" x14ac:dyDescent="0.25">
      <c r="B61" s="37"/>
      <c r="C61" s="38" t="s">
        <v>158</v>
      </c>
      <c r="D61" s="39"/>
      <c r="E61" s="56"/>
      <c r="F61" s="49"/>
      <c r="G61" s="40">
        <v>590921.42000000004</v>
      </c>
      <c r="H61" s="1"/>
      <c r="I61" s="30" t="s">
        <v>159</v>
      </c>
    </row>
    <row r="62" spans="2:9" x14ac:dyDescent="0.25">
      <c r="B62" s="37"/>
      <c r="C62" s="38" t="s">
        <v>160</v>
      </c>
      <c r="D62" s="39"/>
      <c r="E62" s="56"/>
      <c r="F62" s="53">
        <v>0.1</v>
      </c>
      <c r="G62" s="41">
        <f>+F62*G60</f>
        <v>418720.22800000006</v>
      </c>
      <c r="H62" s="1"/>
      <c r="I62" s="30"/>
    </row>
    <row r="63" spans="2:9" ht="15.75" thickBot="1" x14ac:dyDescent="0.3">
      <c r="B63" s="42"/>
      <c r="C63" s="43" t="s">
        <v>161</v>
      </c>
      <c r="D63" s="44"/>
      <c r="E63" s="57"/>
      <c r="F63" s="58"/>
      <c r="G63" s="45">
        <f>+G60+G61+G62</f>
        <v>5196843.9280000003</v>
      </c>
      <c r="H63" s="1"/>
      <c r="I63" s="46"/>
    </row>
  </sheetData>
  <mergeCells count="1">
    <mergeCell ref="E5:G5"/>
  </mergeCells>
  <pageMargins left="0.7" right="0.7" top="0.75" bottom="0.75" header="0.3" footer="0.3"/>
  <ignoredErrors>
    <ignoredError sqref="G58 G10 G17 G39 G50 G55" formula="1"/>
  </ignoredError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2022-06-26T23:56:37Z</dcterms:created>
  <dcterms:modified xsi:type="dcterms:W3CDTF">2022-06-27T00:38:50Z</dcterms:modified>
</cp:coreProperties>
</file>