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abriela.valenzuela\Desktop\GESTIÓN COMERCIAL\Jaime\OHLA_-_Casma_y_Huarmey\RV__Presupuestos_Detallados_SCG\"/>
    </mc:Choice>
  </mc:AlternateContent>
  <xr:revisionPtr revIDLastSave="0" documentId="13_ncr:1_{B339F79A-20EB-44F3-AD2A-5CAF1C70049D}" xr6:coauthVersionLast="47" xr6:coauthVersionMax="47" xr10:uidLastSave="{00000000-0000-0000-0000-000000000000}"/>
  <bookViews>
    <workbookView xWindow="3675" yWindow="360" windowWidth="16005" windowHeight="10890" tabRatio="578" xr2:uid="{00000000-000D-0000-FFFF-FFFF00000000}"/>
  </bookViews>
  <sheets>
    <sheet name="CASMA" sheetId="8" r:id="rId1"/>
    <sheet name="Propuesta" sheetId="2" r:id="rId2"/>
    <sheet name="tx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10" i="2" l="1"/>
  <c r="AI10" i="2" s="1"/>
  <c r="H27" i="8"/>
  <c r="H25" i="8"/>
  <c r="G15" i="8" l="1"/>
  <c r="G18" i="8"/>
  <c r="G13" i="8"/>
  <c r="G20" i="8" l="1"/>
  <c r="H15" i="8"/>
  <c r="H14" i="8" l="1"/>
  <c r="H16" i="8"/>
  <c r="H17" i="8"/>
  <c r="H18" i="8"/>
  <c r="H19" i="8"/>
  <c r="H20" i="8"/>
  <c r="H21" i="8"/>
  <c r="H22" i="8"/>
  <c r="H23" i="8"/>
  <c r="G14" i="8"/>
  <c r="H13" i="8"/>
  <c r="G17" i="8"/>
  <c r="H9" i="8"/>
  <c r="H6" i="8"/>
  <c r="H7" i="8"/>
  <c r="H8" i="8"/>
  <c r="H5" i="8"/>
  <c r="G9" i="8"/>
  <c r="G8" i="8"/>
  <c r="G7" i="8"/>
  <c r="G6" i="8"/>
  <c r="G5" i="8"/>
  <c r="G12" i="8" l="1"/>
  <c r="AF104" i="2"/>
  <c r="AE104" i="2"/>
  <c r="AC104" i="2"/>
  <c r="AA104" i="2"/>
  <c r="Y104" i="2"/>
  <c r="W104" i="2"/>
  <c r="U104" i="2"/>
  <c r="S104" i="2"/>
  <c r="Q104" i="2"/>
  <c r="O104" i="2"/>
  <c r="M104" i="2"/>
  <c r="K104" i="2"/>
  <c r="I104" i="2"/>
  <c r="E104" i="2"/>
  <c r="AG104" i="2" l="1"/>
  <c r="AE16" i="2" l="1"/>
  <c r="AC16" i="2"/>
  <c r="AA16" i="2"/>
  <c r="Y16" i="2"/>
  <c r="W16" i="2"/>
  <c r="U16" i="2"/>
  <c r="S16" i="2"/>
  <c r="Q16" i="2"/>
  <c r="O16" i="2"/>
  <c r="M16" i="2"/>
  <c r="K16" i="2"/>
  <c r="I16" i="2"/>
  <c r="G16" i="2"/>
  <c r="AF61" i="2"/>
  <c r="AF99" i="2"/>
  <c r="AF100" i="2"/>
  <c r="AF15" i="2"/>
  <c r="AF16" i="2"/>
  <c r="AF17" i="2"/>
  <c r="AF101" i="2"/>
  <c r="AF102" i="2"/>
  <c r="AF103" i="2"/>
  <c r="AF18" i="2"/>
  <c r="AF19" i="2"/>
  <c r="AF60" i="2"/>
  <c r="AF98" i="2" l="1"/>
  <c r="AF97" i="2"/>
  <c r="C97" i="2"/>
  <c r="C98" i="2"/>
  <c r="AC98" i="2" l="1"/>
  <c r="W97" i="2"/>
  <c r="G97" i="2"/>
  <c r="AC97" i="2"/>
  <c r="AA97" i="2"/>
  <c r="I97" i="2"/>
  <c r="K97" i="2"/>
  <c r="O98" i="2"/>
  <c r="Y97" i="2"/>
  <c r="M97" i="2"/>
  <c r="Q98" i="2"/>
  <c r="O97" i="2"/>
  <c r="S98" i="2"/>
  <c r="Q97" i="2"/>
  <c r="W98" i="2"/>
  <c r="I98" i="2"/>
  <c r="G98" i="2"/>
  <c r="U97" i="2"/>
  <c r="K98" i="2"/>
  <c r="AA98" i="2"/>
  <c r="U98" i="2"/>
  <c r="S97" i="2"/>
  <c r="Y98" i="2"/>
  <c r="M98" i="2"/>
  <c r="AF96" i="2"/>
  <c r="E18" i="2"/>
  <c r="E103" i="2"/>
  <c r="E102" i="2"/>
  <c r="E99" i="2"/>
  <c r="G96" i="2"/>
  <c r="G95" i="2"/>
  <c r="E96" i="2"/>
  <c r="E95" i="2"/>
  <c r="AF95" i="2"/>
  <c r="AF81" i="2"/>
  <c r="AE81" i="2"/>
  <c r="AC81" i="2"/>
  <c r="AA81" i="2"/>
  <c r="Y81" i="2"/>
  <c r="W81" i="2"/>
  <c r="U81" i="2"/>
  <c r="S81" i="2"/>
  <c r="Q81" i="2"/>
  <c r="O81" i="2"/>
  <c r="M81" i="2"/>
  <c r="K81" i="2"/>
  <c r="I81" i="2"/>
  <c r="G81" i="2"/>
  <c r="E81" i="2"/>
  <c r="E97" i="2"/>
  <c r="AG97" i="2" l="1"/>
  <c r="AG81" i="2"/>
  <c r="AF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AG18" i="2" l="1"/>
  <c r="AG99" i="2"/>
  <c r="AG69" i="2"/>
  <c r="AE17" i="2" l="1"/>
  <c r="AC17" i="2"/>
  <c r="AA17" i="2"/>
  <c r="Y17" i="2"/>
  <c r="W17" i="2"/>
  <c r="U17" i="2"/>
  <c r="S17" i="2"/>
  <c r="Q17" i="2"/>
  <c r="O17" i="2"/>
  <c r="M17" i="2"/>
  <c r="K17" i="2"/>
  <c r="I17" i="2"/>
  <c r="G17" i="2"/>
  <c r="G19" i="2"/>
  <c r="AE19" i="2"/>
  <c r="AC19" i="2"/>
  <c r="AA19" i="2"/>
  <c r="Y19" i="2"/>
  <c r="W19" i="2"/>
  <c r="U19" i="2"/>
  <c r="S19" i="2"/>
  <c r="Q19" i="2"/>
  <c r="O19" i="2"/>
  <c r="M19" i="2"/>
  <c r="K19" i="2"/>
  <c r="I19" i="2"/>
  <c r="E19" i="2"/>
  <c r="AF22" i="2"/>
  <c r="AF23" i="2"/>
  <c r="AF24" i="2"/>
  <c r="AF25" i="2"/>
  <c r="AF26" i="2"/>
  <c r="AF27" i="2"/>
  <c r="AF80" i="2"/>
  <c r="AF82" i="2"/>
  <c r="AF90" i="2"/>
  <c r="AF84" i="2"/>
  <c r="AF86" i="2"/>
  <c r="AF88" i="2"/>
  <c r="AF28" i="2"/>
  <c r="AF29" i="2"/>
  <c r="AF30" i="2"/>
  <c r="AF31" i="2"/>
  <c r="AF32" i="2"/>
  <c r="AF33" i="2"/>
  <c r="AF34" i="2"/>
  <c r="AF35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63" i="2"/>
  <c r="AF72" i="2"/>
  <c r="AF73" i="2"/>
  <c r="AF107" i="2"/>
  <c r="AF108" i="2"/>
  <c r="AF109" i="2"/>
  <c r="AF110" i="2"/>
  <c r="AF111" i="2"/>
  <c r="AF112" i="2"/>
  <c r="AF113" i="2"/>
  <c r="AF114" i="2"/>
  <c r="AF75" i="2"/>
  <c r="AF76" i="2"/>
  <c r="AF77" i="2"/>
  <c r="AF78" i="2"/>
  <c r="AF65" i="2"/>
  <c r="AF66" i="2"/>
  <c r="AF67" i="2"/>
  <c r="AF68" i="2"/>
  <c r="AF70" i="2"/>
  <c r="AE76" i="2"/>
  <c r="AE75" i="2"/>
  <c r="AC76" i="2"/>
  <c r="AC75" i="2"/>
  <c r="AA76" i="2"/>
  <c r="AA75" i="2"/>
  <c r="Y76" i="2"/>
  <c r="Y75" i="2"/>
  <c r="W76" i="2"/>
  <c r="W75" i="2"/>
  <c r="U76" i="2"/>
  <c r="U75" i="2"/>
  <c r="S76" i="2"/>
  <c r="S75" i="2"/>
  <c r="Q76" i="2"/>
  <c r="Q75" i="2"/>
  <c r="O76" i="2"/>
  <c r="O75" i="2"/>
  <c r="K76" i="2"/>
  <c r="M76" i="2"/>
  <c r="M75" i="2"/>
  <c r="K75" i="2"/>
  <c r="I76" i="2"/>
  <c r="I75" i="2"/>
  <c r="G76" i="2"/>
  <c r="G75" i="2"/>
  <c r="AE61" i="2"/>
  <c r="AE60" i="2"/>
  <c r="AC61" i="2"/>
  <c r="AC60" i="2"/>
  <c r="AA61" i="2"/>
  <c r="AA60" i="2"/>
  <c r="Y61" i="2"/>
  <c r="Y60" i="2"/>
  <c r="W61" i="2"/>
  <c r="W60" i="2"/>
  <c r="U61" i="2"/>
  <c r="U60" i="2"/>
  <c r="S61" i="2"/>
  <c r="S60" i="2"/>
  <c r="Q61" i="2"/>
  <c r="Q60" i="2"/>
  <c r="O61" i="2"/>
  <c r="O60" i="2"/>
  <c r="M61" i="2"/>
  <c r="M60" i="2"/>
  <c r="K61" i="2"/>
  <c r="I61" i="2"/>
  <c r="K60" i="2"/>
  <c r="I60" i="2"/>
  <c r="G60" i="2"/>
  <c r="G61" i="2"/>
  <c r="E98" i="2"/>
  <c r="E61" i="2"/>
  <c r="E100" i="2"/>
  <c r="E15" i="2"/>
  <c r="E16" i="2"/>
  <c r="AG16" i="2" s="1"/>
  <c r="E101" i="2"/>
  <c r="E60" i="2"/>
  <c r="U95" i="2"/>
  <c r="U96" i="2"/>
  <c r="AE113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AE88" i="2"/>
  <c r="AE89" i="2" s="1"/>
  <c r="AC88" i="2"/>
  <c r="AC89" i="2" s="1"/>
  <c r="AA88" i="2"/>
  <c r="AA89" i="2" s="1"/>
  <c r="Y88" i="2"/>
  <c r="Y89" i="2" s="1"/>
  <c r="W88" i="2"/>
  <c r="W89" i="2" s="1"/>
  <c r="U88" i="2"/>
  <c r="U89" i="2" s="1"/>
  <c r="S88" i="2"/>
  <c r="S89" i="2" s="1"/>
  <c r="Q88" i="2"/>
  <c r="Q89" i="2" s="1"/>
  <c r="O88" i="2"/>
  <c r="O89" i="2" s="1"/>
  <c r="M88" i="2"/>
  <c r="M89" i="2" s="1"/>
  <c r="K88" i="2"/>
  <c r="K89" i="2" s="1"/>
  <c r="I88" i="2"/>
  <c r="I89" i="2" s="1"/>
  <c r="G88" i="2"/>
  <c r="G89" i="2" s="1"/>
  <c r="E88" i="2"/>
  <c r="E89" i="2" s="1"/>
  <c r="AE86" i="2"/>
  <c r="AE87" i="2" s="1"/>
  <c r="AC86" i="2"/>
  <c r="AC87" i="2" s="1"/>
  <c r="AA86" i="2"/>
  <c r="AA87" i="2" s="1"/>
  <c r="Y86" i="2"/>
  <c r="Y87" i="2" s="1"/>
  <c r="W86" i="2"/>
  <c r="W87" i="2" s="1"/>
  <c r="U86" i="2"/>
  <c r="U87" i="2" s="1"/>
  <c r="S86" i="2"/>
  <c r="S87" i="2" s="1"/>
  <c r="Q86" i="2"/>
  <c r="Q87" i="2" s="1"/>
  <c r="O86" i="2"/>
  <c r="O87" i="2" s="1"/>
  <c r="M86" i="2"/>
  <c r="M87" i="2" s="1"/>
  <c r="K86" i="2"/>
  <c r="K87" i="2" s="1"/>
  <c r="I86" i="2"/>
  <c r="I87" i="2" s="1"/>
  <c r="G86" i="2"/>
  <c r="G87" i="2" s="1"/>
  <c r="E86" i="2"/>
  <c r="E87" i="2" s="1"/>
  <c r="AE84" i="2"/>
  <c r="AE85" i="2" s="1"/>
  <c r="AC84" i="2"/>
  <c r="AC85" i="2" s="1"/>
  <c r="AA84" i="2"/>
  <c r="AA85" i="2" s="1"/>
  <c r="Y84" i="2"/>
  <c r="Y85" i="2" s="1"/>
  <c r="W84" i="2"/>
  <c r="W85" i="2" s="1"/>
  <c r="U84" i="2"/>
  <c r="U85" i="2" s="1"/>
  <c r="S84" i="2"/>
  <c r="S85" i="2" s="1"/>
  <c r="Q84" i="2"/>
  <c r="Q85" i="2" s="1"/>
  <c r="O84" i="2"/>
  <c r="O85" i="2" s="1"/>
  <c r="M84" i="2"/>
  <c r="M85" i="2" s="1"/>
  <c r="K84" i="2"/>
  <c r="K85" i="2" s="1"/>
  <c r="I84" i="2"/>
  <c r="I85" i="2" s="1"/>
  <c r="G84" i="2"/>
  <c r="G85" i="2" s="1"/>
  <c r="E84" i="2"/>
  <c r="E85" i="2" s="1"/>
  <c r="AE90" i="2"/>
  <c r="AE91" i="2" s="1"/>
  <c r="AC90" i="2"/>
  <c r="AC91" i="2" s="1"/>
  <c r="AA90" i="2"/>
  <c r="AA91" i="2" s="1"/>
  <c r="Y90" i="2"/>
  <c r="Y91" i="2" s="1"/>
  <c r="W90" i="2"/>
  <c r="W91" i="2" s="1"/>
  <c r="U90" i="2"/>
  <c r="U91" i="2" s="1"/>
  <c r="S90" i="2"/>
  <c r="S91" i="2" s="1"/>
  <c r="Q90" i="2"/>
  <c r="Q91" i="2" s="1"/>
  <c r="O90" i="2"/>
  <c r="O91" i="2" s="1"/>
  <c r="M90" i="2"/>
  <c r="M91" i="2" s="1"/>
  <c r="K90" i="2"/>
  <c r="K91" i="2" s="1"/>
  <c r="I90" i="2"/>
  <c r="I91" i="2" s="1"/>
  <c r="G90" i="2"/>
  <c r="G91" i="2" s="1"/>
  <c r="E90" i="2"/>
  <c r="E91" i="2" s="1"/>
  <c r="AE70" i="2"/>
  <c r="AE68" i="2"/>
  <c r="AE67" i="2"/>
  <c r="AE66" i="2"/>
  <c r="AE65" i="2"/>
  <c r="AE78" i="2"/>
  <c r="AE77" i="2"/>
  <c r="AE114" i="2"/>
  <c r="AE111" i="2"/>
  <c r="AE110" i="2"/>
  <c r="AE109" i="2"/>
  <c r="AE108" i="2"/>
  <c r="AE107" i="2"/>
  <c r="AE73" i="2"/>
  <c r="AE72" i="2"/>
  <c r="AE63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5" i="2"/>
  <c r="AE34" i="2"/>
  <c r="AE33" i="2"/>
  <c r="AE32" i="2"/>
  <c r="AE31" i="2"/>
  <c r="AE30" i="2"/>
  <c r="AE29" i="2"/>
  <c r="AE82" i="2"/>
  <c r="AE80" i="2"/>
  <c r="AE27" i="2"/>
  <c r="AE26" i="2"/>
  <c r="AE25" i="2"/>
  <c r="AE24" i="2"/>
  <c r="AE23" i="2"/>
  <c r="AE22" i="2"/>
  <c r="AE103" i="2"/>
  <c r="AE102" i="2"/>
  <c r="AE101" i="2"/>
  <c r="AE15" i="2"/>
  <c r="AE100" i="2"/>
  <c r="E76" i="2"/>
  <c r="AC114" i="2"/>
  <c r="AA114" i="2"/>
  <c r="Y114" i="2"/>
  <c r="W114" i="2"/>
  <c r="U114" i="2"/>
  <c r="S114" i="2"/>
  <c r="Q114" i="2"/>
  <c r="O114" i="2"/>
  <c r="M114" i="2"/>
  <c r="K114" i="2"/>
  <c r="I114" i="2"/>
  <c r="G114" i="2"/>
  <c r="E114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96" i="2"/>
  <c r="AA96" i="2"/>
  <c r="Y96" i="2"/>
  <c r="W96" i="2"/>
  <c r="S96" i="2"/>
  <c r="Q96" i="2"/>
  <c r="O96" i="2"/>
  <c r="M96" i="2"/>
  <c r="K96" i="2"/>
  <c r="I96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AG114" i="2" l="1"/>
  <c r="AE83" i="2"/>
  <c r="Q62" i="2"/>
  <c r="Y62" i="2"/>
  <c r="S62" i="2"/>
  <c r="AA62" i="2"/>
  <c r="I62" i="2"/>
  <c r="E62" i="2"/>
  <c r="G62" i="2"/>
  <c r="AE20" i="2"/>
  <c r="AE59" i="2"/>
  <c r="O62" i="2"/>
  <c r="W62" i="2"/>
  <c r="AE62" i="2"/>
  <c r="AE115" i="2"/>
  <c r="K62" i="2"/>
  <c r="AE71" i="2"/>
  <c r="AE79" i="2"/>
  <c r="M62" i="2"/>
  <c r="U62" i="2"/>
  <c r="AC62" i="2"/>
  <c r="AG61" i="2"/>
  <c r="AG60" i="2"/>
  <c r="AG19" i="2"/>
  <c r="AG98" i="2"/>
  <c r="AG96" i="2"/>
  <c r="AG76" i="2"/>
  <c r="AG32" i="2"/>
  <c r="AG88" i="2"/>
  <c r="E17" i="2"/>
  <c r="AG17" i="2" s="1"/>
  <c r="AG90" i="2"/>
  <c r="AG113" i="2"/>
  <c r="AG111" i="2"/>
  <c r="AG86" i="2"/>
  <c r="AG84" i="2"/>
  <c r="AG112" i="2"/>
  <c r="AG2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E75" i="2"/>
  <c r="AG75" i="2" s="1"/>
  <c r="AC66" i="2"/>
  <c r="AC67" i="2"/>
  <c r="AC68" i="2"/>
  <c r="AC70" i="2"/>
  <c r="AA66" i="2"/>
  <c r="AA67" i="2"/>
  <c r="AA68" i="2"/>
  <c r="AA70" i="2"/>
  <c r="Y66" i="2"/>
  <c r="Y67" i="2"/>
  <c r="Y68" i="2"/>
  <c r="Y70" i="2"/>
  <c r="W66" i="2"/>
  <c r="W67" i="2"/>
  <c r="W68" i="2"/>
  <c r="W70" i="2"/>
  <c r="U66" i="2"/>
  <c r="U67" i="2"/>
  <c r="U68" i="2"/>
  <c r="U70" i="2"/>
  <c r="S66" i="2"/>
  <c r="S67" i="2"/>
  <c r="S68" i="2"/>
  <c r="S70" i="2"/>
  <c r="Q66" i="2"/>
  <c r="Q67" i="2"/>
  <c r="Q68" i="2"/>
  <c r="Q70" i="2"/>
  <c r="O66" i="2"/>
  <c r="O67" i="2"/>
  <c r="O68" i="2"/>
  <c r="O70" i="2"/>
  <c r="M66" i="2"/>
  <c r="M67" i="2"/>
  <c r="M68" i="2"/>
  <c r="M70" i="2"/>
  <c r="K66" i="2"/>
  <c r="K67" i="2"/>
  <c r="K68" i="2"/>
  <c r="K70" i="2"/>
  <c r="I66" i="2"/>
  <c r="I67" i="2"/>
  <c r="I68" i="2"/>
  <c r="I70" i="2"/>
  <c r="G66" i="2"/>
  <c r="G67" i="2"/>
  <c r="G68" i="2"/>
  <c r="G70" i="2"/>
  <c r="E66" i="2"/>
  <c r="AC108" i="2"/>
  <c r="AC109" i="2"/>
  <c r="AC110" i="2"/>
  <c r="AC107" i="2"/>
  <c r="AA108" i="2"/>
  <c r="AA109" i="2"/>
  <c r="AA110" i="2"/>
  <c r="AA107" i="2"/>
  <c r="Y108" i="2"/>
  <c r="Y109" i="2"/>
  <c r="Y110" i="2"/>
  <c r="Y107" i="2"/>
  <c r="W108" i="2"/>
  <c r="W109" i="2"/>
  <c r="W110" i="2"/>
  <c r="W107" i="2"/>
  <c r="E56" i="2"/>
  <c r="E57" i="2"/>
  <c r="E58" i="2"/>
  <c r="E63" i="2"/>
  <c r="E72" i="2"/>
  <c r="E73" i="2"/>
  <c r="E50" i="2"/>
  <c r="E51" i="2"/>
  <c r="E52" i="2"/>
  <c r="E53" i="2"/>
  <c r="E54" i="2"/>
  <c r="E55" i="2"/>
  <c r="W33" i="2"/>
  <c r="W34" i="2"/>
  <c r="W35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63" i="2"/>
  <c r="W72" i="2"/>
  <c r="W73" i="2"/>
  <c r="Y33" i="2"/>
  <c r="Y34" i="2"/>
  <c r="Y35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63" i="2"/>
  <c r="Y72" i="2"/>
  <c r="Y73" i="2"/>
  <c r="AA33" i="2"/>
  <c r="AA34" i="2"/>
  <c r="AA35" i="2"/>
  <c r="AC80" i="2"/>
  <c r="AC82" i="2"/>
  <c r="AC29" i="2"/>
  <c r="AC30" i="2"/>
  <c r="AC31" i="2"/>
  <c r="AC33" i="2"/>
  <c r="AC34" i="2"/>
  <c r="AC35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63" i="2"/>
  <c r="AC72" i="2"/>
  <c r="AC73" i="2"/>
  <c r="AA82" i="2"/>
  <c r="AA29" i="2"/>
  <c r="AA30" i="2"/>
  <c r="AA31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63" i="2"/>
  <c r="AA72" i="2"/>
  <c r="AA73" i="2"/>
  <c r="Y31" i="2"/>
  <c r="W31" i="2"/>
  <c r="Y30" i="2"/>
  <c r="W30" i="2"/>
  <c r="Y29" i="2"/>
  <c r="W29" i="2"/>
  <c r="Y82" i="2"/>
  <c r="W82" i="2"/>
  <c r="AA80" i="2"/>
  <c r="Y80" i="2"/>
  <c r="W80" i="2"/>
  <c r="AC27" i="2"/>
  <c r="AA27" i="2"/>
  <c r="Y27" i="2"/>
  <c r="W27" i="2"/>
  <c r="AC26" i="2"/>
  <c r="AA26" i="2"/>
  <c r="Y26" i="2"/>
  <c r="W26" i="2"/>
  <c r="AC25" i="2"/>
  <c r="AA25" i="2"/>
  <c r="Y25" i="2"/>
  <c r="W25" i="2"/>
  <c r="AC100" i="2"/>
  <c r="AC15" i="2"/>
  <c r="AC20" i="2" s="1"/>
  <c r="AC101" i="2"/>
  <c r="AC102" i="2"/>
  <c r="AC103" i="2"/>
  <c r="AA103" i="2"/>
  <c r="AA102" i="2"/>
  <c r="AA101" i="2"/>
  <c r="AA15" i="2"/>
  <c r="AA20" i="2" s="1"/>
  <c r="AA100" i="2"/>
  <c r="Y103" i="2"/>
  <c r="Y102" i="2"/>
  <c r="Y101" i="2"/>
  <c r="Y15" i="2"/>
  <c r="Y20" i="2" s="1"/>
  <c r="Y100" i="2"/>
  <c r="W103" i="2"/>
  <c r="W102" i="2"/>
  <c r="W101" i="2"/>
  <c r="W15" i="2"/>
  <c r="W20" i="2" s="1"/>
  <c r="W100" i="2"/>
  <c r="U103" i="2"/>
  <c r="U102" i="2"/>
  <c r="U101" i="2"/>
  <c r="U15" i="2"/>
  <c r="U20" i="2" s="1"/>
  <c r="U100" i="2"/>
  <c r="S103" i="2"/>
  <c r="S102" i="2"/>
  <c r="S101" i="2"/>
  <c r="S15" i="2"/>
  <c r="S20" i="2" s="1"/>
  <c r="S100" i="2"/>
  <c r="Q103" i="2"/>
  <c r="Q102" i="2"/>
  <c r="Q101" i="2"/>
  <c r="Q15" i="2"/>
  <c r="Q20" i="2" s="1"/>
  <c r="Q100" i="2"/>
  <c r="O103" i="2"/>
  <c r="O102" i="2"/>
  <c r="O101" i="2"/>
  <c r="O15" i="2"/>
  <c r="O20" i="2" s="1"/>
  <c r="O100" i="2"/>
  <c r="M103" i="2"/>
  <c r="M102" i="2"/>
  <c r="M101" i="2"/>
  <c r="M15" i="2"/>
  <c r="M20" i="2" s="1"/>
  <c r="M100" i="2"/>
  <c r="K103" i="2"/>
  <c r="K102" i="2"/>
  <c r="K101" i="2"/>
  <c r="K15" i="2"/>
  <c r="K20" i="2" s="1"/>
  <c r="K100" i="2"/>
  <c r="I103" i="2"/>
  <c r="I102" i="2"/>
  <c r="I101" i="2"/>
  <c r="I15" i="2"/>
  <c r="I20" i="2" s="1"/>
  <c r="I100" i="2"/>
  <c r="G100" i="2"/>
  <c r="G15" i="2"/>
  <c r="G20" i="2" s="1"/>
  <c r="G101" i="2"/>
  <c r="G102" i="2"/>
  <c r="G103" i="2"/>
  <c r="AE92" i="2" l="1"/>
  <c r="E79" i="2"/>
  <c r="AA79" i="2"/>
  <c r="AG91" i="2"/>
  <c r="Y115" i="2"/>
  <c r="Y79" i="2"/>
  <c r="E20" i="2"/>
  <c r="AG89" i="2"/>
  <c r="W115" i="2"/>
  <c r="W83" i="2"/>
  <c r="AC83" i="2"/>
  <c r="AG85" i="2"/>
  <c r="Y83" i="2"/>
  <c r="AC79" i="2"/>
  <c r="W79" i="2"/>
  <c r="AG87" i="2"/>
  <c r="AA115" i="2"/>
  <c r="AA83" i="2"/>
  <c r="AC115" i="2"/>
  <c r="AG62" i="2"/>
  <c r="AG101" i="2"/>
  <c r="AG15" i="2"/>
  <c r="AG100" i="2"/>
  <c r="AG103" i="2"/>
  <c r="AG102" i="2"/>
  <c r="AG66" i="2"/>
  <c r="AG77" i="2"/>
  <c r="AG78" i="2"/>
  <c r="G73" i="2"/>
  <c r="I73" i="2"/>
  <c r="K73" i="2"/>
  <c r="M73" i="2"/>
  <c r="O73" i="2"/>
  <c r="Q73" i="2"/>
  <c r="S73" i="2"/>
  <c r="U73" i="2"/>
  <c r="G58" i="2"/>
  <c r="I58" i="2"/>
  <c r="K58" i="2"/>
  <c r="M58" i="2"/>
  <c r="O58" i="2"/>
  <c r="Q58" i="2"/>
  <c r="S58" i="2"/>
  <c r="U58" i="2"/>
  <c r="G57" i="2"/>
  <c r="I57" i="2"/>
  <c r="K57" i="2"/>
  <c r="M57" i="2"/>
  <c r="O57" i="2"/>
  <c r="Q57" i="2"/>
  <c r="S57" i="2"/>
  <c r="U57" i="2"/>
  <c r="G56" i="2"/>
  <c r="I56" i="2"/>
  <c r="K56" i="2"/>
  <c r="M56" i="2"/>
  <c r="O56" i="2"/>
  <c r="Q56" i="2"/>
  <c r="S56" i="2"/>
  <c r="U56" i="2"/>
  <c r="G55" i="2"/>
  <c r="I55" i="2"/>
  <c r="K55" i="2"/>
  <c r="M55" i="2"/>
  <c r="O55" i="2"/>
  <c r="Q55" i="2"/>
  <c r="S55" i="2"/>
  <c r="U55" i="2"/>
  <c r="U26" i="2"/>
  <c r="S26" i="2"/>
  <c r="Q26" i="2"/>
  <c r="O26" i="2"/>
  <c r="M26" i="2"/>
  <c r="K26" i="2"/>
  <c r="I26" i="2"/>
  <c r="G26" i="2"/>
  <c r="E26" i="2"/>
  <c r="E70" i="2"/>
  <c r="AG70" i="2" s="1"/>
  <c r="E68" i="2"/>
  <c r="AG68" i="2" s="1"/>
  <c r="E67" i="2"/>
  <c r="AG67" i="2" s="1"/>
  <c r="E65" i="2"/>
  <c r="E110" i="2"/>
  <c r="E109" i="2"/>
  <c r="E108" i="2"/>
  <c r="E107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5" i="2"/>
  <c r="E34" i="2"/>
  <c r="E33" i="2"/>
  <c r="E31" i="2"/>
  <c r="E30" i="2"/>
  <c r="E29" i="2"/>
  <c r="E82" i="2"/>
  <c r="E80" i="2"/>
  <c r="E27" i="2"/>
  <c r="E25" i="2"/>
  <c r="E24" i="2"/>
  <c r="E23" i="2"/>
  <c r="E22" i="2"/>
  <c r="U22" i="2"/>
  <c r="U23" i="2"/>
  <c r="U24" i="2"/>
  <c r="U25" i="2"/>
  <c r="U27" i="2"/>
  <c r="U80" i="2"/>
  <c r="U82" i="2"/>
  <c r="U29" i="2"/>
  <c r="U30" i="2"/>
  <c r="U31" i="2"/>
  <c r="U33" i="2"/>
  <c r="U34" i="2"/>
  <c r="U35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63" i="2"/>
  <c r="U72" i="2"/>
  <c r="U107" i="2"/>
  <c r="U108" i="2"/>
  <c r="U109" i="2"/>
  <c r="U110" i="2"/>
  <c r="U65" i="2"/>
  <c r="S22" i="2"/>
  <c r="S23" i="2"/>
  <c r="S24" i="2"/>
  <c r="S25" i="2"/>
  <c r="S27" i="2"/>
  <c r="S80" i="2"/>
  <c r="S82" i="2"/>
  <c r="S29" i="2"/>
  <c r="S30" i="2"/>
  <c r="S31" i="2"/>
  <c r="S33" i="2"/>
  <c r="S34" i="2"/>
  <c r="S35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63" i="2"/>
  <c r="S72" i="2"/>
  <c r="S107" i="2"/>
  <c r="S108" i="2"/>
  <c r="S109" i="2"/>
  <c r="S110" i="2"/>
  <c r="S65" i="2"/>
  <c r="Q22" i="2"/>
  <c r="Q23" i="2"/>
  <c r="Q24" i="2"/>
  <c r="Q25" i="2"/>
  <c r="Q27" i="2"/>
  <c r="Q80" i="2"/>
  <c r="Q82" i="2"/>
  <c r="Q29" i="2"/>
  <c r="Q30" i="2"/>
  <c r="Q31" i="2"/>
  <c r="Q33" i="2"/>
  <c r="Q34" i="2"/>
  <c r="Q35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63" i="2"/>
  <c r="Q72" i="2"/>
  <c r="Q107" i="2"/>
  <c r="Q108" i="2"/>
  <c r="Q109" i="2"/>
  <c r="Q110" i="2"/>
  <c r="Q65" i="2"/>
  <c r="O22" i="2"/>
  <c r="O23" i="2"/>
  <c r="O24" i="2"/>
  <c r="O25" i="2"/>
  <c r="O27" i="2"/>
  <c r="O80" i="2"/>
  <c r="O82" i="2"/>
  <c r="O29" i="2"/>
  <c r="O30" i="2"/>
  <c r="O31" i="2"/>
  <c r="O33" i="2"/>
  <c r="O34" i="2"/>
  <c r="O35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63" i="2"/>
  <c r="O72" i="2"/>
  <c r="O107" i="2"/>
  <c r="O108" i="2"/>
  <c r="O109" i="2"/>
  <c r="O110" i="2"/>
  <c r="O65" i="2"/>
  <c r="M22" i="2"/>
  <c r="M23" i="2"/>
  <c r="M24" i="2"/>
  <c r="M25" i="2"/>
  <c r="M27" i="2"/>
  <c r="M80" i="2"/>
  <c r="M82" i="2"/>
  <c r="M29" i="2"/>
  <c r="M30" i="2"/>
  <c r="M31" i="2"/>
  <c r="M33" i="2"/>
  <c r="M34" i="2"/>
  <c r="M35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63" i="2"/>
  <c r="M72" i="2"/>
  <c r="M79" i="2" s="1"/>
  <c r="M107" i="2"/>
  <c r="M108" i="2"/>
  <c r="M109" i="2"/>
  <c r="M110" i="2"/>
  <c r="M65" i="2"/>
  <c r="K22" i="2"/>
  <c r="K23" i="2"/>
  <c r="K24" i="2"/>
  <c r="K25" i="2"/>
  <c r="K27" i="2"/>
  <c r="K80" i="2"/>
  <c r="K82" i="2"/>
  <c r="K29" i="2"/>
  <c r="K30" i="2"/>
  <c r="K31" i="2"/>
  <c r="K33" i="2"/>
  <c r="K34" i="2"/>
  <c r="K35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63" i="2"/>
  <c r="K72" i="2"/>
  <c r="K107" i="2"/>
  <c r="K108" i="2"/>
  <c r="K109" i="2"/>
  <c r="K110" i="2"/>
  <c r="K65" i="2"/>
  <c r="I22" i="2"/>
  <c r="I23" i="2"/>
  <c r="I24" i="2"/>
  <c r="I25" i="2"/>
  <c r="I27" i="2"/>
  <c r="I80" i="2"/>
  <c r="I82" i="2"/>
  <c r="I29" i="2"/>
  <c r="I30" i="2"/>
  <c r="I31" i="2"/>
  <c r="I33" i="2"/>
  <c r="I34" i="2"/>
  <c r="I35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63" i="2"/>
  <c r="I72" i="2"/>
  <c r="I107" i="2"/>
  <c r="I108" i="2"/>
  <c r="I109" i="2"/>
  <c r="I110" i="2"/>
  <c r="I65" i="2"/>
  <c r="G22" i="2"/>
  <c r="G23" i="2"/>
  <c r="G24" i="2"/>
  <c r="G25" i="2"/>
  <c r="G27" i="2"/>
  <c r="G80" i="2"/>
  <c r="G82" i="2"/>
  <c r="G29" i="2"/>
  <c r="G30" i="2"/>
  <c r="G31" i="2"/>
  <c r="G33" i="2"/>
  <c r="G34" i="2"/>
  <c r="G35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63" i="2"/>
  <c r="G72" i="2"/>
  <c r="G107" i="2"/>
  <c r="G108" i="2"/>
  <c r="G109" i="2"/>
  <c r="G110" i="2"/>
  <c r="G65" i="2"/>
  <c r="G79" i="2" l="1"/>
  <c r="K79" i="2"/>
  <c r="I79" i="2"/>
  <c r="H3" i="8"/>
  <c r="E71" i="2"/>
  <c r="O79" i="2"/>
  <c r="E83" i="2"/>
  <c r="S79" i="2"/>
  <c r="Q79" i="2"/>
  <c r="Q59" i="2"/>
  <c r="O71" i="2"/>
  <c r="G115" i="2"/>
  <c r="I71" i="2"/>
  <c r="O115" i="2"/>
  <c r="Q71" i="2"/>
  <c r="M115" i="2"/>
  <c r="U115" i="2"/>
  <c r="K115" i="2"/>
  <c r="S115" i="2"/>
  <c r="I115" i="2"/>
  <c r="Q115" i="2"/>
  <c r="I59" i="2"/>
  <c r="K59" i="2"/>
  <c r="S59" i="2"/>
  <c r="K71" i="2"/>
  <c r="M83" i="2"/>
  <c r="S71" i="2"/>
  <c r="U83" i="2"/>
  <c r="E115" i="2"/>
  <c r="K83" i="2"/>
  <c r="S83" i="2"/>
  <c r="G59" i="2"/>
  <c r="O59" i="2"/>
  <c r="G71" i="2"/>
  <c r="I83" i="2"/>
  <c r="Q83" i="2"/>
  <c r="AG20" i="2"/>
  <c r="M59" i="2"/>
  <c r="U79" i="2"/>
  <c r="U59" i="2"/>
  <c r="G83" i="2"/>
  <c r="M71" i="2"/>
  <c r="O83" i="2"/>
  <c r="U71" i="2"/>
  <c r="E59" i="2"/>
  <c r="AG39" i="2"/>
  <c r="AG47" i="2"/>
  <c r="AG53" i="2"/>
  <c r="AG45" i="2"/>
  <c r="AG37" i="2"/>
  <c r="AG80" i="2"/>
  <c r="AG29" i="2"/>
  <c r="AG35" i="2"/>
  <c r="AG63" i="2"/>
  <c r="AG110" i="2"/>
  <c r="AG52" i="2"/>
  <c r="AG44" i="2"/>
  <c r="AG27" i="2"/>
  <c r="AG54" i="2"/>
  <c r="AG46" i="2"/>
  <c r="AG38" i="2"/>
  <c r="AG82" i="2"/>
  <c r="AG34" i="2"/>
  <c r="AG55" i="2"/>
  <c r="AG56" i="2"/>
  <c r="AG57" i="2"/>
  <c r="AG58" i="2"/>
  <c r="AG73" i="2"/>
  <c r="AG109" i="2"/>
  <c r="AG43" i="2"/>
  <c r="AG108" i="2"/>
  <c r="AG50" i="2"/>
  <c r="AG42" i="2"/>
  <c r="AG33" i="2"/>
  <c r="AG26" i="2"/>
  <c r="AG51" i="2"/>
  <c r="AG25" i="2"/>
  <c r="AG107" i="2"/>
  <c r="AG49" i="2"/>
  <c r="AG41" i="2"/>
  <c r="AG31" i="2"/>
  <c r="AG72" i="2"/>
  <c r="AG48" i="2"/>
  <c r="AG40" i="2"/>
  <c r="AG30" i="2"/>
  <c r="L32" i="4"/>
  <c r="K32" i="4"/>
  <c r="J32" i="4"/>
  <c r="I32" i="4"/>
  <c r="W22" i="2"/>
  <c r="Y22" i="2"/>
  <c r="AA22" i="2"/>
  <c r="AC22" i="2"/>
  <c r="W23" i="2"/>
  <c r="Y23" i="2"/>
  <c r="AA23" i="2"/>
  <c r="AC23" i="2"/>
  <c r="W24" i="2"/>
  <c r="Y24" i="2"/>
  <c r="AA24" i="2"/>
  <c r="AC24" i="2"/>
  <c r="W65" i="2"/>
  <c r="W71" i="2" s="1"/>
  <c r="Y65" i="2"/>
  <c r="Y71" i="2" s="1"/>
  <c r="AA65" i="2"/>
  <c r="AA71" i="2" s="1"/>
  <c r="AC65" i="2"/>
  <c r="AC71" i="2" s="1"/>
  <c r="Q95" i="2"/>
  <c r="AC95" i="2"/>
  <c r="O95" i="2"/>
  <c r="AA95" i="2"/>
  <c r="Y95" i="2"/>
  <c r="W95" i="2"/>
  <c r="S95" i="2"/>
  <c r="M95" i="2"/>
  <c r="K95" i="2"/>
  <c r="I95" i="2"/>
  <c r="Q92" i="2" l="1"/>
  <c r="O92" i="2"/>
  <c r="S92" i="2"/>
  <c r="K92" i="2"/>
  <c r="G92" i="2"/>
  <c r="I92" i="2"/>
  <c r="U92" i="2"/>
  <c r="M92" i="2"/>
  <c r="E92" i="2"/>
  <c r="AC59" i="2"/>
  <c r="AC92" i="2" s="1"/>
  <c r="AA59" i="2"/>
  <c r="AA92" i="2" s="1"/>
  <c r="Y59" i="2"/>
  <c r="Y92" i="2" s="1"/>
  <c r="W59" i="2"/>
  <c r="W92" i="2" s="1"/>
  <c r="AG79" i="2"/>
  <c r="AG83" i="2"/>
  <c r="AG95" i="2"/>
  <c r="AG23" i="2"/>
  <c r="AG65" i="2"/>
  <c r="AG24" i="2"/>
  <c r="AG22" i="2"/>
  <c r="AG115" i="2" l="1"/>
  <c r="AG59" i="2"/>
  <c r="AG71" i="2"/>
  <c r="H26" i="8" l="1"/>
  <c r="AG92" i="2"/>
  <c r="AH92" i="2" l="1"/>
  <c r="AI92" i="2" s="1"/>
  <c r="AI117" i="2" s="1"/>
  <c r="AI115" i="2"/>
  <c r="H28" i="8"/>
  <c r="H10" i="8"/>
  <c r="H29" i="8" l="1"/>
  <c r="H30" i="8" s="1"/>
  <c r="G26" i="8"/>
  <c r="K10" i="2"/>
  <c r="G10" i="2"/>
  <c r="S10" i="2"/>
  <c r="W10" i="2"/>
  <c r="U10" i="2"/>
  <c r="Q10" i="2"/>
  <c r="E10" i="2"/>
  <c r="AC10" i="2"/>
  <c r="AA10" i="2"/>
  <c r="AE10" i="2"/>
  <c r="Y10" i="2"/>
  <c r="M10" i="2"/>
  <c r="O10" i="2"/>
  <c r="I10" i="2"/>
</calcChain>
</file>

<file path=xl/sharedStrings.xml><?xml version="1.0" encoding="utf-8"?>
<sst xmlns="http://schemas.openxmlformats.org/spreadsheetml/2006/main" count="580" uniqueCount="221">
  <si>
    <t>Costo</t>
  </si>
  <si>
    <t>(S/.)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</si>
  <si>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</si>
  <si>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</si>
  <si>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</si>
  <si>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</si>
  <si>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</si>
  <si>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</si>
  <si>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</si>
  <si>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</si>
  <si>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</si>
  <si>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</si>
  <si>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</si>
  <si>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</si>
  <si>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TOTAL </t>
  </si>
  <si>
    <t>Gastos Operativos</t>
  </si>
  <si>
    <t>Rate</t>
  </si>
  <si>
    <t>Unidad</t>
  </si>
  <si>
    <t>por persona</t>
  </si>
  <si>
    <t>Alquiler de Vehìculo</t>
  </si>
  <si>
    <t>por dìa</t>
  </si>
  <si>
    <t>Conductor</t>
  </si>
  <si>
    <t>por mes por 02 personas</t>
  </si>
  <si>
    <t>Combustible</t>
  </si>
  <si>
    <t>Alimentacion</t>
  </si>
  <si>
    <t>Comunicaciones</t>
  </si>
  <si>
    <t>EPPs - Indumentaria para campo con protección UV</t>
  </si>
  <si>
    <t>Examenes Medicos - Pre ocupacional para equipo de planta</t>
  </si>
  <si>
    <t>* Alquiler de Oficinas</t>
  </si>
  <si>
    <t>por mes</t>
  </si>
  <si>
    <t>* Servicios</t>
  </si>
  <si>
    <t>* Implementacion de Oficina y Equipos</t>
  </si>
  <si>
    <t>total</t>
  </si>
  <si>
    <t>* Mantenimiento</t>
  </si>
  <si>
    <t>* Refrigerio</t>
  </si>
  <si>
    <t>* Materiales</t>
  </si>
  <si>
    <t>por taller</t>
  </si>
  <si>
    <t>* Registro visual</t>
  </si>
  <si>
    <t>* Comunicados por radios (nivel provincial)</t>
  </si>
  <si>
    <t>Cantidad</t>
  </si>
  <si>
    <t>SOCIAL CAPITAL GROUP SAC</t>
  </si>
  <si>
    <t>Días</t>
  </si>
  <si>
    <t>Cant.</t>
  </si>
  <si>
    <t>Rate s/.</t>
  </si>
  <si>
    <t>por persona dia</t>
  </si>
  <si>
    <t>Propuesta Forma de Pago:</t>
  </si>
  <si>
    <t>La facturaciòn serrìa mensual considerando el monto a Suma Alzada</t>
  </si>
  <si>
    <t>Presupuestado en cada mes</t>
  </si>
  <si>
    <t>Alojamiento</t>
  </si>
  <si>
    <t>Pasaje Aereo</t>
  </si>
  <si>
    <t>activos y compra de activos menores</t>
  </si>
  <si>
    <t>servicio de mantenimiento</t>
  </si>
  <si>
    <t>otras comunicaciones</t>
  </si>
  <si>
    <t>copias</t>
  </si>
  <si>
    <t xml:space="preserve">impresiones </t>
  </si>
  <si>
    <t xml:space="preserve">material de oficina </t>
  </si>
  <si>
    <t xml:space="preserve">otros servicios </t>
  </si>
  <si>
    <t>EPP</t>
  </si>
  <si>
    <t>Asistente de campo</t>
  </si>
  <si>
    <t>servicio de limpieza</t>
  </si>
  <si>
    <t>examenes medicos</t>
  </si>
  <si>
    <t xml:space="preserve">cuenta </t>
  </si>
  <si>
    <t>nombre</t>
  </si>
  <si>
    <t>n</t>
  </si>
  <si>
    <t>0001</t>
  </si>
  <si>
    <t>CME-0100</t>
  </si>
  <si>
    <t>Material Comunicacional</t>
  </si>
  <si>
    <t>por día</t>
  </si>
  <si>
    <t>una vez</t>
  </si>
  <si>
    <t>PROPUESTA ECONOMICA</t>
  </si>
  <si>
    <t>Botiquín</t>
  </si>
  <si>
    <t xml:space="preserve">Chalecos </t>
  </si>
  <si>
    <t xml:space="preserve">Sombreros </t>
  </si>
  <si>
    <t>Fotocheck</t>
  </si>
  <si>
    <t>Dispensadores personales para alcohol en gel</t>
  </si>
  <si>
    <t>Bloqueador</t>
  </si>
  <si>
    <t>Planificación</t>
  </si>
  <si>
    <t>RELACIONAMIENTO VECINAL</t>
  </si>
  <si>
    <t>Curso de manejo defensivo</t>
  </si>
  <si>
    <t>por vez</t>
  </si>
  <si>
    <t>por persona/mes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</si>
  <si>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</si>
  <si>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Alquiler de camioneta</t>
  </si>
  <si>
    <t>Examen Medico Ocupacional - Relacionista</t>
  </si>
  <si>
    <t>Examen Medico Ocupacional - Conductor</t>
  </si>
  <si>
    <t>Chips</t>
  </si>
  <si>
    <t>semestre</t>
  </si>
  <si>
    <t>mensual</t>
  </si>
  <si>
    <t>por persona/una vez</t>
  </si>
  <si>
    <t>Mascarillas KN95 (caja x 20 unidades)</t>
  </si>
  <si>
    <t>Mascarillas quirurgicas (caja por 50 unidades)</t>
  </si>
  <si>
    <t>Alcohol en gel (2 litros)</t>
  </si>
  <si>
    <t xml:space="preserve">Total Gastos Operativos S/. </t>
  </si>
  <si>
    <t>EPPs equipo  - General</t>
  </si>
  <si>
    <t xml:space="preserve">Lentes de seguridad oscuros </t>
  </si>
  <si>
    <t>Zapatos de seguridad</t>
  </si>
  <si>
    <t>por auto bimestral</t>
  </si>
  <si>
    <t>Personal</t>
  </si>
  <si>
    <t>Alquiler de Oficina</t>
  </si>
  <si>
    <t>Luz</t>
  </si>
  <si>
    <t>Cableado</t>
  </si>
  <si>
    <t>Señalética</t>
  </si>
  <si>
    <t>Limpieza de local</t>
  </si>
  <si>
    <t>Internet (Bitel)</t>
  </si>
  <si>
    <t>Teléfono Línea de atención permanente (Bitel)</t>
  </si>
  <si>
    <t>Pago línea atención (Bitel)</t>
  </si>
  <si>
    <t>Impresora multifuncional</t>
  </si>
  <si>
    <t>Permiso Indeci</t>
  </si>
  <si>
    <t>Alarma (instalación)</t>
  </si>
  <si>
    <t>Alarma mensualidad</t>
  </si>
  <si>
    <t>Extintores PQS de 9 kg</t>
  </si>
  <si>
    <t>Porta extintores</t>
  </si>
  <si>
    <t>Tacho de deshechos general</t>
  </si>
  <si>
    <t>Bolsa de deshechos</t>
  </si>
  <si>
    <t>Gigantografía / Banner informativo (incluye parante)</t>
  </si>
  <si>
    <t>Actas de quejas x 500</t>
  </si>
  <si>
    <t>Actas de reunión x 2000</t>
  </si>
  <si>
    <t>EPPs COVID:</t>
  </si>
  <si>
    <t>EQUIPO COVID OFICINA (atención al público):</t>
  </si>
  <si>
    <t>Dispensador de alcohol</t>
  </si>
  <si>
    <t>Alcohol en gel x litro</t>
  </si>
  <si>
    <t>Hervidor de agua</t>
  </si>
  <si>
    <t>LIMPIEZA: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</si>
  <si>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</si>
  <si>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</si>
  <si>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</si>
  <si>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</si>
  <si>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</si>
  <si>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</si>
  <si>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</si>
  <si>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</si>
  <si>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</si>
  <si>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</si>
  <si>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</si>
  <si>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</si>
  <si>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</si>
  <si>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>Porta papel higienico</t>
  </si>
  <si>
    <t>Escritorio</t>
  </si>
  <si>
    <t>Sillas ergonómicas</t>
  </si>
  <si>
    <t>Sillas plásticas</t>
  </si>
  <si>
    <t>Mesa de trabajo</t>
  </si>
  <si>
    <t>Buzón Quejas</t>
  </si>
  <si>
    <t>Total Equipo Consultor</t>
  </si>
  <si>
    <t xml:space="preserve">Equipo Consultor </t>
  </si>
  <si>
    <t>Alquiler Oficina de Atención Permanente</t>
  </si>
  <si>
    <t>Proyectores de mínimo 5k de luminiscencia</t>
  </si>
  <si>
    <t>Parlantes (x2)</t>
  </si>
  <si>
    <t>Micrófono (x2)</t>
  </si>
  <si>
    <t>Cámara fotográfica</t>
  </si>
  <si>
    <t>Camisa celeste</t>
  </si>
  <si>
    <t>Casco</t>
  </si>
  <si>
    <t>CLIENTE: OHLA</t>
  </si>
  <si>
    <t>MES 13</t>
  </si>
  <si>
    <t>Coordinador In-house</t>
  </si>
  <si>
    <t>Pasaje terrestre</t>
  </si>
  <si>
    <t>por persona/2 veces x mes</t>
  </si>
  <si>
    <t>Alimentación</t>
  </si>
  <si>
    <t>Item</t>
  </si>
  <si>
    <t>Descripción</t>
  </si>
  <si>
    <t>Und</t>
  </si>
  <si>
    <t>Cant</t>
  </si>
  <si>
    <t>Casma</t>
  </si>
  <si>
    <t>Coordinador RRCC</t>
  </si>
  <si>
    <t>Mes</t>
  </si>
  <si>
    <t>Ecran</t>
  </si>
  <si>
    <t>Curso de capacitación a RRCC</t>
  </si>
  <si>
    <t>Pasaje Gerente + alimentación y hospedaje</t>
  </si>
  <si>
    <t>por persona trimestral</t>
  </si>
  <si>
    <t>trimestral</t>
  </si>
  <si>
    <t>Trípticos x 1000</t>
  </si>
  <si>
    <t>dos veces</t>
  </si>
  <si>
    <t>Spots radiales (perifoneo, elaboración de spot, difusión x radio, volantes y carta de preguntas)</t>
  </si>
  <si>
    <t>Practicante profesional Atención Oficina</t>
  </si>
  <si>
    <t>Alquiler Vivienda</t>
  </si>
  <si>
    <t>PC</t>
  </si>
  <si>
    <t>Laptop</t>
  </si>
  <si>
    <t>Gerente</t>
  </si>
  <si>
    <t>Viáticos y alojamiento de personal</t>
  </si>
  <si>
    <t>GASTOS GENERALES SUBCONTRATISTA</t>
  </si>
  <si>
    <t>UTILIDADES SUBCONTRATISTA</t>
  </si>
  <si>
    <t>SUBTOTAL COSTOS</t>
  </si>
  <si>
    <t>IGV</t>
  </si>
  <si>
    <t>SERVICIO: Plan de Buena Vecindad - Casma</t>
  </si>
  <si>
    <t>Articulos de limpieza</t>
  </si>
  <si>
    <t>(S/.) CT</t>
  </si>
  <si>
    <t>2.02 Viáticos y alojamiento de personal</t>
  </si>
  <si>
    <t>2.03 Alquiler de oficina (todo costo)</t>
  </si>
  <si>
    <t>2.04 Movilidad, combustible, repuestos, no incluye chofer (personal será chofer)</t>
  </si>
  <si>
    <t>2.06 Insumos varios, impresiones, informes</t>
  </si>
  <si>
    <t>2.07 Gastos implementación medidas anti Covid</t>
  </si>
  <si>
    <t>2.08 Equipos de cómputo</t>
  </si>
  <si>
    <t>2.09 Proyector multimedia</t>
  </si>
  <si>
    <t>2.10 Parlante</t>
  </si>
  <si>
    <t>2.11 Micrófono</t>
  </si>
  <si>
    <t>2.12 Ecran</t>
  </si>
  <si>
    <t>TOTAL GASTOS GENERALES SUBCONTRATISTA</t>
  </si>
  <si>
    <t>SCTR</t>
  </si>
  <si>
    <t>Duración mes</t>
  </si>
  <si>
    <t xml:space="preserve">PU S/. (Sin IGV)  </t>
  </si>
  <si>
    <t>Total S/. (Sin IGV)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</si>
  <si>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</si>
  <si>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</si>
  <si>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</si>
  <si>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</si>
  <si>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</si>
  <si>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</si>
  <si>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</si>
  <si>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</si>
  <si>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</si>
  <si>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</si>
  <si>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</si>
  <si>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</si>
  <si>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</si>
  <si>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</si>
  <si>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</si>
  <si>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</si>
  <si>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</si>
  <si>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 xml:space="preserve">PRESUPUESTO TOTAL DEL PROYECTO </t>
  </si>
  <si>
    <t>* Sustentar  la partida de Gastos Generales al momento de presentar la oferta ecónomica.</t>
  </si>
  <si>
    <t xml:space="preserve">Utilidad: </t>
  </si>
  <si>
    <t>Total sin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</si>
</sst>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-[$S/-280A]\ * #,##0_-;\-[$S/-280A]\ * #,##0_-;_-[$S/-280A]\ * &quot;-&quot;??_-;_-@_-"/>
    <numFmt numFmtId="170" formatCode="_-[$S/-280A]\ * #,##0.00_-;\-[$S/-280A]\ * #,##0.00_-;_-[$S/-280A]\ * &quot;-&quot;??_-;_-@_-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>
      <alignment vertical="top"/>
    </xf>
    <xf numFmtId="43" fontId="6" fillId="0" borderId="0" applyFont="0" applyFill="0" applyBorder="0" applyAlignment="0" applyProtection="0"/>
  </cellStyleXfs>
  <cellXfs count="17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0" fontId="10" fillId="0" borderId="1" xfId="1" applyFont="1" applyBorder="1" applyAlignment="1">
      <alignment horizontal="left"/>
    </xf>
    <xf numFmtId="0" fontId="10" fillId="3" borderId="6" xfId="1" applyFont="1" applyFill="1" applyBorder="1"/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9" fontId="13" fillId="3" borderId="0" xfId="0" applyNumberFormat="1" applyFont="1" applyFill="1" applyAlignment="1">
      <alignment horizontal="center"/>
    </xf>
    <xf numFmtId="168" fontId="12" fillId="3" borderId="0" xfId="2" applyNumberFormat="1" applyFont="1" applyFill="1"/>
    <xf numFmtId="166" fontId="13" fillId="3" borderId="0" xfId="0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169" fontId="0" fillId="0" borderId="0" xfId="0" applyNumberFormat="1"/>
    <xf numFmtId="0" fontId="8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2" fillId="3" borderId="8" xfId="0" applyFont="1" applyFill="1" applyBorder="1"/>
    <xf numFmtId="0" fontId="12" fillId="3" borderId="6" xfId="0" applyFont="1" applyFill="1" applyBorder="1"/>
    <xf numFmtId="0" fontId="10" fillId="3" borderId="8" xfId="1" applyFont="1" applyFill="1" applyBorder="1"/>
    <xf numFmtId="0" fontId="15" fillId="2" borderId="1" xfId="0" applyFont="1" applyFill="1" applyBorder="1" applyAlignment="1">
      <alignment horizontal="left"/>
    </xf>
    <xf numFmtId="0" fontId="10" fillId="3" borderId="1" xfId="1" applyFont="1" applyFill="1" applyBorder="1" applyAlignment="1">
      <alignment horizontal="left"/>
    </xf>
    <xf numFmtId="0" fontId="10" fillId="3" borderId="7" xfId="1" applyFont="1" applyFill="1" applyBorder="1"/>
    <xf numFmtId="0" fontId="10" fillId="3" borderId="8" xfId="1" applyFont="1" applyFill="1" applyBorder="1" applyAlignment="1">
      <alignment horizontal="left"/>
    </xf>
    <xf numFmtId="0" fontId="8" fillId="3" borderId="1" xfId="1" applyFont="1" applyFill="1" applyBorder="1"/>
    <xf numFmtId="0" fontId="10" fillId="3" borderId="1" xfId="0" applyFont="1" applyFill="1" applyBorder="1"/>
    <xf numFmtId="0" fontId="10" fillId="3" borderId="1" xfId="1" applyFont="1" applyFill="1" applyBorder="1" applyAlignment="1">
      <alignment wrapText="1"/>
    </xf>
    <xf numFmtId="0" fontId="8" fillId="2" borderId="1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right"/>
    </xf>
    <xf numFmtId="0" fontId="10" fillId="3" borderId="11" xfId="1" applyFont="1" applyFill="1" applyBorder="1"/>
    <xf numFmtId="0" fontId="10" fillId="3" borderId="11" xfId="1" applyFont="1" applyFill="1" applyBorder="1" applyAlignment="1">
      <alignment horizontal="left"/>
    </xf>
    <xf numFmtId="0" fontId="12" fillId="3" borderId="11" xfId="0" applyFont="1" applyFill="1" applyBorder="1"/>
    <xf numFmtId="0" fontId="12" fillId="3" borderId="17" xfId="0" applyFont="1" applyFill="1" applyBorder="1"/>
    <xf numFmtId="3" fontId="8" fillId="3" borderId="0" xfId="1" applyNumberFormat="1" applyFont="1" applyFill="1" applyAlignment="1">
      <alignment vertical="center"/>
    </xf>
    <xf numFmtId="0" fontId="10" fillId="3" borderId="0" xfId="1" applyFont="1" applyFill="1"/>
    <xf numFmtId="166" fontId="8" fillId="3" borderId="0" xfId="0" applyNumberFormat="1" applyFont="1" applyFill="1"/>
    <xf numFmtId="0" fontId="15" fillId="7" borderId="1" xfId="0" applyFont="1" applyFill="1" applyBorder="1" applyAlignment="1">
      <alignment horizontal="left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right" vertical="center"/>
    </xf>
    <xf numFmtId="0" fontId="8" fillId="7" borderId="1" xfId="1" applyFont="1" applyFill="1" applyBorder="1" applyAlignment="1">
      <alignment horizontal="right"/>
    </xf>
    <xf numFmtId="169" fontId="15" fillId="2" borderId="1" xfId="0" applyNumberFormat="1" applyFont="1" applyFill="1" applyBorder="1" applyAlignment="1">
      <alignment horizontal="left"/>
    </xf>
    <xf numFmtId="169" fontId="8" fillId="2" borderId="1" xfId="1" applyNumberFormat="1" applyFont="1" applyFill="1" applyBorder="1" applyAlignment="1">
      <alignment vertical="center"/>
    </xf>
    <xf numFmtId="169" fontId="8" fillId="2" borderId="1" xfId="2" applyNumberFormat="1" applyFont="1" applyFill="1" applyBorder="1" applyAlignment="1">
      <alignment horizontal="right" vertical="center"/>
    </xf>
    <xf numFmtId="169" fontId="8" fillId="2" borderId="1" xfId="2" applyNumberFormat="1" applyFont="1" applyFill="1" applyBorder="1" applyAlignment="1">
      <alignment horizontal="right"/>
    </xf>
    <xf numFmtId="169" fontId="12" fillId="3" borderId="0" xfId="0" applyNumberFormat="1" applyFont="1" applyFill="1"/>
    <xf numFmtId="0" fontId="17" fillId="8" borderId="6" xfId="4" applyFont="1" applyFill="1" applyBorder="1" applyAlignment="1">
      <alignment horizontal="center" vertical="center" wrapText="1" readingOrder="1"/>
    </xf>
    <xf numFmtId="43" fontId="17" fillId="9" borderId="1" xfId="5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10" fontId="19" fillId="0" borderId="1" xfId="3" applyNumberFormat="1" applyFont="1" applyFill="1" applyBorder="1" applyAlignment="1">
      <alignment vertical="center"/>
    </xf>
    <xf numFmtId="0" fontId="24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0" xfId="0" applyFont="1"/>
    <xf numFmtId="0" fontId="8" fillId="0" borderId="1" xfId="1" applyFont="1" applyBorder="1" applyAlignment="1">
      <alignment horizontal="right"/>
    </xf>
    <xf numFmtId="9" fontId="0" fillId="0" borderId="0" xfId="0" applyNumberFormat="1"/>
    <xf numFmtId="170" fontId="0" fillId="0" borderId="0" xfId="0" applyNumberFormat="1"/>
    <xf numFmtId="9" fontId="0" fillId="0" borderId="0" xfId="3" applyFont="1"/>
    <xf numFmtId="165" fontId="0" fillId="0" borderId="0" xfId="2" applyFont="1"/>
    <xf numFmtId="168" fontId="0" fillId="0" borderId="0" xfId="2" applyNumberFormat="1" applyFont="1"/>
    <xf numFmtId="43" fontId="0" fillId="0" borderId="0" xfId="0" applyNumberFormat="1"/>
    <xf numFmtId="0" fontId="15" fillId="0" borderId="0" xfId="0" applyFont="1"/>
    <xf numFmtId="9" fontId="15" fillId="0" borderId="0" xfId="0" applyNumberFormat="1" applyFont="1"/>
    <xf numFmtId="168" fontId="15" fillId="0" borderId="0" xfId="2" applyNumberFormat="1" applyFont="1" applyBorder="1"/>
    <xf numFmtId="0" fontId="8" fillId="3" borderId="0" xfId="0" applyFont="1" applyFill="1"/>
    <xf numFmtId="168" fontId="0" fillId="0" borderId="0" xfId="0" applyNumberFormat="1"/>
    <xf numFmtId="43" fontId="18" fillId="0" borderId="1" xfId="0" applyNumberFormat="1" applyFont="1" applyBorder="1" applyAlignment="1">
      <alignment horizontal="right" vertical="center"/>
    </xf>
    <xf numFmtId="43" fontId="18" fillId="0" borderId="1" xfId="0" applyNumberFormat="1" applyFont="1" applyBorder="1" applyAlignment="1">
      <alignment vertical="center"/>
    </xf>
    <xf numFmtId="43" fontId="20" fillId="0" borderId="0" xfId="0" applyNumberFormat="1" applyFont="1"/>
    <xf numFmtId="43" fontId="22" fillId="8" borderId="1" xfId="5" applyFont="1" applyFill="1" applyBorder="1" applyAlignment="1">
      <alignment vertical="center"/>
    </xf>
    <xf numFmtId="43" fontId="19" fillId="3" borderId="1" xfId="5" applyFont="1" applyFill="1" applyBorder="1" applyAlignment="1">
      <alignment vertical="center"/>
    </xf>
    <xf numFmtId="43" fontId="19" fillId="0" borderId="1" xfId="5" applyFont="1" applyFill="1" applyBorder="1" applyAlignment="1">
      <alignment vertical="center"/>
    </xf>
    <xf numFmtId="43" fontId="24" fillId="6" borderId="1" xfId="5" applyFont="1" applyFill="1" applyBorder="1" applyAlignment="1">
      <alignment vertical="center" wrapText="1"/>
    </xf>
    <xf numFmtId="43" fontId="23" fillId="0" borderId="1" xfId="5" applyFont="1" applyFill="1" applyBorder="1" applyAlignment="1">
      <alignment vertical="center" wrapText="1"/>
    </xf>
    <xf numFmtId="43" fontId="17" fillId="8" borderId="1" xfId="5" applyFont="1" applyFill="1" applyBorder="1" applyAlignment="1">
      <alignment vertical="center" wrapText="1"/>
    </xf>
    <xf numFmtId="4" fontId="18" fillId="0" borderId="1" xfId="0" applyNumberFormat="1" applyFont="1" applyBorder="1" applyAlignment="1">
      <alignment horizontal="right" vertical="center"/>
    </xf>
    <xf numFmtId="4" fontId="17" fillId="9" borderId="1" xfId="5" applyNumberFormat="1" applyFont="1" applyFill="1" applyBorder="1" applyAlignment="1">
      <alignment vertical="center" wrapText="1"/>
    </xf>
    <xf numFmtId="4" fontId="18" fillId="0" borderId="1" xfId="0" applyNumberFormat="1" applyFont="1" applyBorder="1" applyAlignment="1">
      <alignment vertical="center"/>
    </xf>
    <xf numFmtId="165" fontId="0" fillId="0" borderId="0" xfId="0" applyNumberFormat="1"/>
    <xf numFmtId="168" fontId="0" fillId="0" borderId="0" xfId="3" applyNumberFormat="1" applyFont="1"/>
    <xf numFmtId="168" fontId="10" fillId="3" borderId="0" xfId="2" applyNumberFormat="1" applyFont="1" applyFill="1"/>
    <xf numFmtId="168" fontId="8" fillId="3" borderId="0" xfId="2" applyNumberFormat="1" applyFont="1" applyFill="1"/>
    <xf numFmtId="168" fontId="12" fillId="0" borderId="0" xfId="2" applyNumberFormat="1" applyFont="1"/>
    <xf numFmtId="168" fontId="14" fillId="3" borderId="0" xfId="2" applyNumberFormat="1" applyFont="1" applyFill="1"/>
    <xf numFmtId="168" fontId="12" fillId="3" borderId="0" xfId="0" applyNumberFormat="1" applyFont="1" applyFill="1"/>
    <xf numFmtId="43" fontId="12" fillId="3" borderId="0" xfId="0" applyNumberFormat="1" applyFont="1" applyFill="1"/>
    <xf numFmtId="170" fontId="12" fillId="3" borderId="0" xfId="0" applyNumberFormat="1" applyFont="1" applyFill="1"/>
    <xf numFmtId="10" fontId="12" fillId="3" borderId="0" xfId="3" applyNumberFormat="1" applyFont="1" applyFill="1"/>
    <xf numFmtId="168" fontId="13" fillId="2" borderId="1" xfId="2" applyNumberFormat="1" applyFont="1" applyFill="1" applyBorder="1"/>
    <xf numFmtId="10" fontId="13" fillId="2" borderId="1" xfId="0" applyNumberFormat="1" applyFont="1" applyFill="1" applyBorder="1"/>
    <xf numFmtId="168" fontId="13" fillId="2" borderId="1" xfId="0" applyNumberFormat="1" applyFont="1" applyFill="1" applyBorder="1"/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2" fontId="17" fillId="9" borderId="6" xfId="5" applyNumberFormat="1" applyFont="1" applyFill="1" applyBorder="1" applyAlignment="1">
      <alignment horizontal="center" vertical="center" wrapText="1"/>
    </xf>
    <xf numFmtId="2" fontId="17" fillId="9" borderId="11" xfId="5" applyNumberFormat="1" applyFont="1" applyFill="1" applyBorder="1" applyAlignment="1">
      <alignment horizontal="center" vertical="center" wrapText="1"/>
    </xf>
    <xf numFmtId="43" fontId="17" fillId="9" borderId="7" xfId="5" applyFont="1" applyFill="1" applyBorder="1" applyAlignment="1">
      <alignment horizontal="center" vertical="center" wrapText="1"/>
    </xf>
    <xf numFmtId="43" fontId="17" fillId="9" borderId="8" xfId="5" applyFont="1" applyFill="1" applyBorder="1" applyAlignment="1">
      <alignment horizontal="center" vertical="center" wrapText="1"/>
    </xf>
    <xf numFmtId="43" fontId="17" fillId="9" borderId="9" xfId="5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</cellXfs>
  <cellStyles count="6">
    <cellStyle name="Millares" xfId="2" builtinId="3"/>
    <cellStyle name="Millares 2" xfId="5" xr:uid="{58181A82-9DDE-4A40-8C5C-BD4744228B67}"/>
    <cellStyle name="Normal" xfId="0" builtinId="0"/>
    <cellStyle name="Normal 2" xfId="1" xr:uid="{00000000-0005-0000-0000-000002000000}"/>
    <cellStyle name="Normal 3" xfId="4" xr:uid="{8915AC4E-5F78-400D-BB8D-1DCD24E7C39C}"/>
    <cellStyle name="Porcentaje" xfId="3" builtinId="5"/>
  </cellStyles>
  <dxfs count="0"/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5039-443C-442C-83F6-AB2C0C304446}">
  <dimension ref="B1:K35"/>
  <sheetViews>
    <sheetView showGridLines="0" tabSelected="1" zoomScaleNormal="100" workbookViewId="0">
      <selection activeCell="H28" sqref="H28"/>
    </sheetView>
  </sheetViews>
  <sheetFormatPr baseColWidth="10" defaultRowHeight="15"/>
  <cols>
    <col min="1" max="1" width="3.28515625" customWidth="1"/>
    <col min="2" max="2" width="16.42578125" customWidth="1"/>
    <col min="3" max="3" width="24.42578125" customWidth="1"/>
    <col min="4" max="4" width="14.28515625" customWidth="1"/>
    <col min="5" max="5" width="13.85546875" customWidth="1"/>
    <col min="6" max="6" width="22.85546875" customWidth="1"/>
    <col min="7" max="7" width="18" customWidth="1"/>
    <col min="8" max="8" width="16.140625" customWidth="1"/>
    <col min="9" max="9" width="15.28515625" style="107" customWidth="1"/>
    <col min="11" max="11" width="18.7109375" customWidth="1"/>
  </cols>
  <sheetData>
    <row r="1" spans="2:11">
      <c r="J1" s="109"/>
    </row>
    <row r="2" spans="2:11" ht="31.5">
      <c r="B2" s="91" t="s">
        <v>157</v>
      </c>
      <c r="C2" s="91" t="s">
        <v>158</v>
      </c>
      <c r="D2" s="91" t="s">
        <v>159</v>
      </c>
      <c r="E2" s="91" t="s">
        <v>160</v>
      </c>
      <c r="F2" s="91" t="s">
        <v>197</v>
      </c>
      <c r="G2" s="91" t="s">
        <v>198</v>
      </c>
      <c r="H2" s="91" t="s">
        <v>199</v>
      </c>
      <c r="J2" s="109"/>
    </row>
    <row r="3" spans="2:11" ht="15.75">
      <c r="B3" s="144">
        <v>1</v>
      </c>
      <c r="C3" s="146" t="s">
        <v>97</v>
      </c>
      <c r="D3" s="147"/>
      <c r="E3" s="147"/>
      <c r="F3" s="148"/>
      <c r="G3" s="92"/>
      <c r="H3" s="92">
        <f>SUM(H5:H9)</f>
        <v>568808</v>
      </c>
      <c r="J3" s="109"/>
    </row>
    <row r="4" spans="2:11" ht="15.75">
      <c r="B4" s="145"/>
      <c r="C4" s="146" t="s">
        <v>161</v>
      </c>
      <c r="D4" s="147"/>
      <c r="E4" s="147"/>
      <c r="F4" s="148"/>
      <c r="G4" s="92"/>
      <c r="H4" s="92"/>
      <c r="J4" s="109"/>
    </row>
    <row r="5" spans="2:11">
      <c r="B5" s="93">
        <v>1.01</v>
      </c>
      <c r="C5" s="94" t="s">
        <v>162</v>
      </c>
      <c r="D5" s="93" t="s">
        <v>163</v>
      </c>
      <c r="E5" s="93">
        <v>1</v>
      </c>
      <c r="F5" s="95">
        <v>12</v>
      </c>
      <c r="G5" s="125">
        <f>13000*0.97</f>
        <v>12610</v>
      </c>
      <c r="H5" s="116">
        <f>+F5*G5</f>
        <v>151320</v>
      </c>
      <c r="J5" s="109"/>
    </row>
    <row r="6" spans="2:11" ht="25.5">
      <c r="B6" s="93">
        <v>1.02</v>
      </c>
      <c r="C6" s="94" t="s">
        <v>200</v>
      </c>
      <c r="D6" s="93" t="s">
        <v>163</v>
      </c>
      <c r="E6" s="93">
        <v>1</v>
      </c>
      <c r="F6" s="95">
        <v>11</v>
      </c>
      <c r="G6" s="125">
        <f>9400*0.97</f>
        <v>9118</v>
      </c>
      <c r="H6" s="116">
        <f t="shared" ref="H6:H9" si="0">+F6*G6</f>
        <v>100298</v>
      </c>
      <c r="J6" s="109"/>
    </row>
    <row r="7" spans="2:11" ht="38.25">
      <c r="B7" s="93">
        <v>1.03</v>
      </c>
      <c r="C7" s="94" t="s">
        <v>201</v>
      </c>
      <c r="D7" s="93" t="s">
        <v>163</v>
      </c>
      <c r="E7" s="93">
        <v>1</v>
      </c>
      <c r="F7" s="95">
        <v>12</v>
      </c>
      <c r="G7" s="125">
        <f>9325*0.97</f>
        <v>9045.25</v>
      </c>
      <c r="H7" s="116">
        <f t="shared" si="0"/>
        <v>108543</v>
      </c>
      <c r="J7" s="109"/>
    </row>
    <row r="8" spans="2:11" ht="25.5">
      <c r="B8" s="93">
        <v>1.04</v>
      </c>
      <c r="C8" s="94" t="s">
        <v>202</v>
      </c>
      <c r="D8" s="93" t="s">
        <v>163</v>
      </c>
      <c r="E8" s="93">
        <v>1</v>
      </c>
      <c r="F8" s="95">
        <v>11.5</v>
      </c>
      <c r="G8" s="125">
        <f>9000*0.97</f>
        <v>8730</v>
      </c>
      <c r="H8" s="116">
        <f t="shared" si="0"/>
        <v>100395</v>
      </c>
      <c r="J8" s="109"/>
    </row>
    <row r="9" spans="2:11">
      <c r="B9" s="93">
        <v>1.05</v>
      </c>
      <c r="C9" s="94" t="s">
        <v>203</v>
      </c>
      <c r="D9" s="93" t="s">
        <v>163</v>
      </c>
      <c r="E9" s="93">
        <v>1</v>
      </c>
      <c r="F9" s="95">
        <v>12</v>
      </c>
      <c r="G9" s="125">
        <f>9300*0.97</f>
        <v>9021</v>
      </c>
      <c r="H9" s="116">
        <f t="shared" si="0"/>
        <v>108252</v>
      </c>
      <c r="J9" s="109"/>
    </row>
    <row r="10" spans="2:11" ht="15.75">
      <c r="B10" s="144">
        <v>2</v>
      </c>
      <c r="C10" s="146" t="s">
        <v>15</v>
      </c>
      <c r="D10" s="147"/>
      <c r="E10" s="147"/>
      <c r="F10" s="148"/>
      <c r="G10" s="126"/>
      <c r="H10" s="92">
        <f>SUM(H12:H23)</f>
        <v>382474.88000000006</v>
      </c>
      <c r="J10" s="109"/>
    </row>
    <row r="11" spans="2:11" ht="15.75">
      <c r="B11" s="145"/>
      <c r="C11" s="146" t="s">
        <v>161</v>
      </c>
      <c r="D11" s="147"/>
      <c r="E11" s="147"/>
      <c r="F11" s="148"/>
      <c r="G11" s="126"/>
      <c r="H11" s="92"/>
      <c r="J11" s="109"/>
    </row>
    <row r="12" spans="2:11" ht="25.5">
      <c r="B12" s="93">
        <v>2.0099999999999998</v>
      </c>
      <c r="C12" s="94" t="s">
        <v>204</v>
      </c>
      <c r="D12" s="93" t="s">
        <v>159</v>
      </c>
      <c r="E12" s="93"/>
      <c r="F12" s="95">
        <v>2</v>
      </c>
      <c r="G12" s="127">
        <f>+H12/F12</f>
        <v>0</v>
      </c>
      <c r="H12" s="117">
        <v>0</v>
      </c>
      <c r="J12" s="109"/>
    </row>
    <row r="13" spans="2:11" ht="25.5">
      <c r="B13" s="93">
        <v>2.02</v>
      </c>
      <c r="C13" s="94" t="s">
        <v>205</v>
      </c>
      <c r="D13" s="93" t="s">
        <v>163</v>
      </c>
      <c r="E13" s="93">
        <v>1</v>
      </c>
      <c r="F13" s="95">
        <v>58.5</v>
      </c>
      <c r="G13" s="127">
        <f>204*0.97*7</f>
        <v>1385.1599999999999</v>
      </c>
      <c r="H13" s="117">
        <f>+E13*F13*G13</f>
        <v>81031.859999999986</v>
      </c>
      <c r="J13" s="109"/>
    </row>
    <row r="14" spans="2:11" ht="25.5">
      <c r="B14" s="93">
        <v>2.0299999999999998</v>
      </c>
      <c r="C14" s="94" t="s">
        <v>206</v>
      </c>
      <c r="D14" s="93" t="s">
        <v>163</v>
      </c>
      <c r="E14" s="93">
        <v>1</v>
      </c>
      <c r="F14" s="95">
        <v>12</v>
      </c>
      <c r="G14" s="127">
        <f>4224*0.97</f>
        <v>4097.28</v>
      </c>
      <c r="H14" s="117">
        <f t="shared" ref="H14:H23" si="1">+E14*F14*G14</f>
        <v>49167.360000000001</v>
      </c>
      <c r="J14" s="109"/>
    </row>
    <row r="15" spans="2:11" ht="38.25">
      <c r="B15" s="93">
        <v>2.04</v>
      </c>
      <c r="C15" s="94" t="s">
        <v>207</v>
      </c>
      <c r="D15" s="93" t="s">
        <v>163</v>
      </c>
      <c r="E15" s="93">
        <v>1</v>
      </c>
      <c r="F15" s="95">
        <v>22</v>
      </c>
      <c r="G15" s="127">
        <f>4496.92*2</f>
        <v>8993.84</v>
      </c>
      <c r="H15" s="117">
        <f>+E15*F15*G15</f>
        <v>197864.48</v>
      </c>
      <c r="J15" s="109"/>
    </row>
    <row r="16" spans="2:11" ht="25.5">
      <c r="B16" s="93">
        <v>2.0499999999999998</v>
      </c>
      <c r="C16" s="94" t="s">
        <v>208</v>
      </c>
      <c r="D16" s="93" t="s">
        <v>159</v>
      </c>
      <c r="E16" s="93"/>
      <c r="F16" s="95">
        <v>58.5</v>
      </c>
      <c r="G16" s="127"/>
      <c r="H16" s="117">
        <f t="shared" si="1"/>
        <v>0</v>
      </c>
      <c r="J16" s="109"/>
      <c r="K16" s="115"/>
    </row>
    <row r="17" spans="2:11" ht="25.5">
      <c r="B17" s="93">
        <v>2.06</v>
      </c>
      <c r="C17" s="94" t="s">
        <v>209</v>
      </c>
      <c r="D17" s="93" t="s">
        <v>159</v>
      </c>
      <c r="E17" s="93">
        <v>1</v>
      </c>
      <c r="F17" s="95">
        <v>12</v>
      </c>
      <c r="G17" s="127">
        <f>1756*0.97</f>
        <v>1703.32</v>
      </c>
      <c r="H17" s="117">
        <f t="shared" si="1"/>
        <v>20439.84</v>
      </c>
      <c r="J17" s="109"/>
    </row>
    <row r="18" spans="2:11" ht="25.5">
      <c r="B18" s="96">
        <v>2.0699999999999998</v>
      </c>
      <c r="C18" s="94" t="s">
        <v>210</v>
      </c>
      <c r="D18" s="93" t="s">
        <v>159</v>
      </c>
      <c r="E18" s="96">
        <v>1</v>
      </c>
      <c r="F18" s="95">
        <v>58.5</v>
      </c>
      <c r="G18" s="127">
        <f>135.8</f>
        <v>135.80000000000001</v>
      </c>
      <c r="H18" s="117">
        <f t="shared" si="1"/>
        <v>7944.3000000000011</v>
      </c>
      <c r="J18" s="109"/>
    </row>
    <row r="19" spans="2:11" ht="25.5">
      <c r="B19" s="93">
        <v>2.08</v>
      </c>
      <c r="C19" s="94" t="s">
        <v>211</v>
      </c>
      <c r="D19" s="93" t="s">
        <v>163</v>
      </c>
      <c r="E19" s="93">
        <v>1</v>
      </c>
      <c r="F19" s="95">
        <v>12</v>
      </c>
      <c r="G19" s="127">
        <v>1536.48</v>
      </c>
      <c r="H19" s="117">
        <f t="shared" si="1"/>
        <v>18437.760000000002</v>
      </c>
      <c r="J19" s="109"/>
    </row>
    <row r="20" spans="2:11">
      <c r="B20" s="93">
        <v>2.09</v>
      </c>
      <c r="C20" s="94" t="s">
        <v>212</v>
      </c>
      <c r="D20" s="93" t="s">
        <v>159</v>
      </c>
      <c r="E20" s="93">
        <v>1</v>
      </c>
      <c r="F20" s="93">
        <v>1</v>
      </c>
      <c r="G20" s="127">
        <f>485*12</f>
        <v>5820</v>
      </c>
      <c r="H20" s="117">
        <f t="shared" si="1"/>
        <v>5820</v>
      </c>
      <c r="J20" s="109"/>
    </row>
    <row r="21" spans="2:11">
      <c r="B21" s="95">
        <v>2.1</v>
      </c>
      <c r="C21" s="94" t="s">
        <v>213</v>
      </c>
      <c r="D21" s="93" t="s">
        <v>159</v>
      </c>
      <c r="E21" s="93">
        <v>1</v>
      </c>
      <c r="F21" s="93">
        <v>2</v>
      </c>
      <c r="G21" s="127">
        <v>488.88</v>
      </c>
      <c r="H21" s="117">
        <f t="shared" si="1"/>
        <v>977.76</v>
      </c>
      <c r="J21" s="109"/>
    </row>
    <row r="22" spans="2:11">
      <c r="B22" s="93">
        <v>2.11</v>
      </c>
      <c r="C22" s="94" t="s">
        <v>214</v>
      </c>
      <c r="D22" s="93" t="s">
        <v>159</v>
      </c>
      <c r="E22" s="93">
        <v>1</v>
      </c>
      <c r="F22" s="93">
        <v>2</v>
      </c>
      <c r="G22" s="127">
        <v>151.32</v>
      </c>
      <c r="H22" s="117">
        <f t="shared" si="1"/>
        <v>302.64</v>
      </c>
      <c r="J22" s="109"/>
    </row>
    <row r="23" spans="2:11">
      <c r="B23" s="93">
        <v>2.12</v>
      </c>
      <c r="C23" s="97" t="s">
        <v>215</v>
      </c>
      <c r="D23" s="93" t="s">
        <v>159</v>
      </c>
      <c r="E23" s="93">
        <v>1</v>
      </c>
      <c r="F23" s="93">
        <v>1</v>
      </c>
      <c r="G23" s="127">
        <v>488.88</v>
      </c>
      <c r="H23" s="117">
        <f t="shared" si="1"/>
        <v>488.88</v>
      </c>
      <c r="J23" s="109"/>
    </row>
    <row r="24" spans="2:11" ht="16.5">
      <c r="B24" s="98"/>
      <c r="C24" s="98"/>
      <c r="D24" s="98"/>
      <c r="E24" s="98"/>
      <c r="F24" s="98"/>
      <c r="G24" s="98"/>
      <c r="H24" s="118"/>
      <c r="J24" s="109"/>
    </row>
    <row r="25" spans="2:11" ht="15.75">
      <c r="B25" s="99"/>
      <c r="C25" s="141" t="s">
        <v>216</v>
      </c>
      <c r="D25" s="142"/>
      <c r="E25" s="142"/>
      <c r="F25" s="142"/>
      <c r="G25" s="143"/>
      <c r="H25" s="119">
        <f>+H10+H3</f>
        <v>951282.88000000012</v>
      </c>
      <c r="I25" s="109"/>
      <c r="J25" s="109"/>
      <c r="K25" s="110"/>
    </row>
    <row r="26" spans="2:11" ht="15.75">
      <c r="B26" s="99"/>
      <c r="C26" s="149" t="s">
        <v>178</v>
      </c>
      <c r="D26" s="150"/>
      <c r="E26" s="150"/>
      <c r="F26" s="151"/>
      <c r="G26" s="100">
        <f>+H26/H25</f>
        <v>0.17078615984343162</v>
      </c>
      <c r="H26" s="120">
        <f>+Propuesta!AG115*0.97+162.64</f>
        <v>162465.95000000001</v>
      </c>
      <c r="I26" s="109"/>
      <c r="J26" s="108"/>
    </row>
    <row r="27" spans="2:11" ht="15.75">
      <c r="B27" s="99"/>
      <c r="C27" s="149" t="s">
        <v>179</v>
      </c>
      <c r="D27" s="150"/>
      <c r="E27" s="150"/>
      <c r="F27" s="151"/>
      <c r="G27" s="100">
        <v>0.16703499999999999</v>
      </c>
      <c r="H27" s="121">
        <f>+G27*H25</f>
        <v>158897.53586080001</v>
      </c>
      <c r="I27" s="109"/>
      <c r="J27" s="109"/>
      <c r="K27" s="128"/>
    </row>
    <row r="28" spans="2:11" ht="15.75">
      <c r="B28" s="99"/>
      <c r="C28" s="152" t="s">
        <v>180</v>
      </c>
      <c r="D28" s="153"/>
      <c r="E28" s="153"/>
      <c r="F28" s="154"/>
      <c r="G28" s="101"/>
      <c r="H28" s="122">
        <f>+H25+H26+H27</f>
        <v>1272646.3658608</v>
      </c>
      <c r="I28" s="129"/>
      <c r="J28" s="109"/>
      <c r="K28" s="110"/>
    </row>
    <row r="29" spans="2:11" ht="15.75">
      <c r="B29" s="99"/>
      <c r="C29" s="149" t="s">
        <v>181</v>
      </c>
      <c r="D29" s="150"/>
      <c r="E29" s="150"/>
      <c r="F29" s="151"/>
      <c r="G29" s="102"/>
      <c r="H29" s="123">
        <f>+H28*0.18</f>
        <v>229076.345854944</v>
      </c>
      <c r="J29" s="109"/>
      <c r="K29" s="110"/>
    </row>
    <row r="30" spans="2:11" ht="15.75">
      <c r="B30" s="99"/>
      <c r="C30" s="141" t="s">
        <v>217</v>
      </c>
      <c r="D30" s="142"/>
      <c r="E30" s="142"/>
      <c r="F30" s="142"/>
      <c r="G30" s="143"/>
      <c r="H30" s="124">
        <f>+H28+H29</f>
        <v>1501722.7117157441</v>
      </c>
      <c r="J30" s="109"/>
    </row>
    <row r="31" spans="2:11">
      <c r="G31" s="105"/>
      <c r="H31" s="60"/>
    </row>
    <row r="32" spans="2:11">
      <c r="C32" s="111"/>
      <c r="D32" s="111"/>
      <c r="E32" s="111"/>
      <c r="F32" s="111"/>
      <c r="G32" s="112"/>
      <c r="H32" s="113"/>
      <c r="I32" s="108"/>
    </row>
    <row r="33" spans="3:8">
      <c r="G33" s="105"/>
      <c r="H33" s="106"/>
    </row>
    <row r="34" spans="3:8">
      <c r="H34" s="106"/>
    </row>
    <row r="35" spans="3:8" ht="18.75">
      <c r="C35" s="103" t="s">
        <v>218</v>
      </c>
      <c r="H35" s="106"/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K148"/>
  <sheetViews>
    <sheetView zoomScale="94" zoomScaleNormal="70" zoomScalePageLayoutView="90" workbookViewId="0">
      <pane xSplit="3" ySplit="9" topLeftCell="AC110" activePane="bottomRight" state="frozen"/>
      <selection pane="topRight" activeCell="D1" sqref="D1"/>
      <selection pane="bottomLeft" activeCell="A10" sqref="A10"/>
      <selection pane="bottomRight" activeCell="AG122" sqref="AG122"/>
    </sheetView>
  </sheetViews>
  <sheetFormatPr baseColWidth="10" defaultColWidth="10.85546875" defaultRowHeight="12.75"/>
  <cols>
    <col min="1" max="1" width="33.42578125" style="37" customWidth="1"/>
    <col min="2" max="2" width="10.85546875" style="37"/>
    <col min="3" max="3" width="21.28515625" style="37" customWidth="1"/>
    <col min="4" max="4" width="5.5703125" style="37" bestFit="1" customWidth="1"/>
    <col min="5" max="5" width="12.85546875" style="37" customWidth="1"/>
    <col min="6" max="6" width="5.5703125" style="37" bestFit="1" customWidth="1"/>
    <col min="7" max="7" width="14.28515625" style="37" customWidth="1"/>
    <col min="8" max="8" width="5.5703125" style="37" bestFit="1" customWidth="1"/>
    <col min="9" max="9" width="13.140625" style="37" customWidth="1"/>
    <col min="10" max="10" width="5.5703125" style="37" bestFit="1" customWidth="1"/>
    <col min="11" max="11" width="13.28515625" style="37" customWidth="1"/>
    <col min="12" max="12" width="5.5703125" style="37" bestFit="1" customWidth="1"/>
    <col min="13" max="13" width="13.28515625" style="37" customWidth="1"/>
    <col min="14" max="14" width="5.5703125" style="37" bestFit="1" customWidth="1"/>
    <col min="15" max="15" width="12.5703125" style="37" bestFit="1" customWidth="1"/>
    <col min="16" max="16" width="5" style="37" customWidth="1"/>
    <col min="17" max="17" width="13.28515625" style="37" bestFit="1" customWidth="1"/>
    <col min="18" max="18" width="5" style="37" customWidth="1"/>
    <col min="19" max="19" width="12.5703125" style="37" bestFit="1" customWidth="1"/>
    <col min="20" max="20" width="5.5703125" style="37" bestFit="1" customWidth="1"/>
    <col min="21" max="21" width="12.5703125" style="37" bestFit="1" customWidth="1"/>
    <col min="22" max="22" width="5.5703125" style="37" bestFit="1" customWidth="1"/>
    <col min="23" max="23" width="12.5703125" style="37" bestFit="1" customWidth="1"/>
    <col min="24" max="24" width="5.5703125" style="37" bestFit="1" customWidth="1"/>
    <col min="25" max="25" width="12.5703125" style="37" bestFit="1" customWidth="1"/>
    <col min="26" max="26" width="5.5703125" style="37" bestFit="1" customWidth="1"/>
    <col min="27" max="27" width="12.5703125" style="37" bestFit="1" customWidth="1"/>
    <col min="28" max="28" width="5.5703125" style="37" bestFit="1" customWidth="1"/>
    <col min="29" max="29" width="12.5703125" style="37" bestFit="1" customWidth="1"/>
    <col min="30" max="30" width="5.5703125" style="37" hidden="1" customWidth="1"/>
    <col min="31" max="31" width="12.5703125" style="37" hidden="1" customWidth="1"/>
    <col min="32" max="32" width="5.5703125" style="37" bestFit="1" customWidth="1"/>
    <col min="33" max="33" width="17.5703125" style="37" customWidth="1"/>
    <col min="34" max="34" width="15.85546875" style="37" customWidth="1"/>
    <col min="35" max="35" width="18.28515625" style="37" customWidth="1"/>
    <col min="36" max="36" width="12" style="37" bestFit="1" customWidth="1"/>
    <col min="37" max="37" width="13" style="37" bestFit="1" customWidth="1"/>
    <col min="38" max="16384" width="10.85546875" style="37"/>
  </cols>
  <sheetData>
    <row r="1" spans="1:35" ht="15">
      <c r="A1" s="160"/>
      <c r="B1" s="159" t="s">
        <v>40</v>
      </c>
      <c r="C1" s="159"/>
      <c r="D1" s="159"/>
      <c r="E1" s="159"/>
      <c r="F1" s="159"/>
      <c r="G1" s="159"/>
      <c r="H1" s="159"/>
      <c r="I1"/>
    </row>
    <row r="2" spans="1:35" ht="15">
      <c r="A2" s="160"/>
      <c r="B2" s="159" t="s">
        <v>69</v>
      </c>
      <c r="C2" s="159"/>
      <c r="D2" s="159"/>
      <c r="E2" s="159"/>
      <c r="F2" s="159"/>
      <c r="G2" s="159"/>
      <c r="H2" s="159"/>
    </row>
    <row r="3" spans="1:35">
      <c r="A3" s="160"/>
      <c r="B3" s="173" t="s">
        <v>151</v>
      </c>
      <c r="C3" s="173"/>
      <c r="D3" s="173"/>
      <c r="E3" s="173"/>
      <c r="F3" s="173"/>
      <c r="G3" s="173"/>
      <c r="H3" s="173"/>
    </row>
    <row r="4" spans="1:35">
      <c r="A4" s="160"/>
      <c r="B4" s="54" t="s">
        <v>182</v>
      </c>
      <c r="C4" s="54"/>
      <c r="D4" s="54"/>
      <c r="E4" s="54"/>
      <c r="F4" s="54"/>
      <c r="G4" s="54"/>
      <c r="H4" s="54"/>
    </row>
    <row r="5" spans="1:35">
      <c r="A5" s="160"/>
    </row>
    <row r="6" spans="1:35" ht="18" customHeight="1">
      <c r="A6" s="165" t="s">
        <v>143</v>
      </c>
      <c r="B6" s="166"/>
      <c r="C6" s="167"/>
      <c r="D6" s="161" t="s">
        <v>76</v>
      </c>
      <c r="E6" s="162"/>
      <c r="F6" s="155" t="s">
        <v>77</v>
      </c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55"/>
      <c r="AE6" s="55"/>
      <c r="AF6" s="155" t="s">
        <v>14</v>
      </c>
      <c r="AG6" s="155"/>
    </row>
    <row r="7" spans="1:35" ht="21.75" customHeight="1">
      <c r="A7" s="168"/>
      <c r="B7" s="169"/>
      <c r="C7" s="170"/>
      <c r="D7" s="163"/>
      <c r="E7" s="164"/>
      <c r="F7" s="155" t="s">
        <v>2</v>
      </c>
      <c r="G7" s="155"/>
      <c r="H7" s="155" t="s">
        <v>3</v>
      </c>
      <c r="I7" s="155"/>
      <c r="J7" s="155" t="s">
        <v>4</v>
      </c>
      <c r="K7" s="155"/>
      <c r="L7" s="155" t="s">
        <v>5</v>
      </c>
      <c r="M7" s="155"/>
      <c r="N7" s="155" t="s">
        <v>6</v>
      </c>
      <c r="O7" s="155"/>
      <c r="P7" s="155" t="s">
        <v>7</v>
      </c>
      <c r="Q7" s="155"/>
      <c r="R7" s="155" t="s">
        <v>8</v>
      </c>
      <c r="S7" s="155"/>
      <c r="T7" s="155" t="s">
        <v>9</v>
      </c>
      <c r="U7" s="155"/>
      <c r="V7" s="155" t="s">
        <v>10</v>
      </c>
      <c r="W7" s="155"/>
      <c r="X7" s="155" t="s">
        <v>11</v>
      </c>
      <c r="Y7" s="155"/>
      <c r="Z7" s="155" t="s">
        <v>12</v>
      </c>
      <c r="AA7" s="155"/>
      <c r="AB7" s="155" t="s">
        <v>13</v>
      </c>
      <c r="AC7" s="155"/>
      <c r="AD7" s="155" t="s">
        <v>152</v>
      </c>
      <c r="AE7" s="155"/>
      <c r="AF7" s="155" t="s">
        <v>14</v>
      </c>
      <c r="AG7" s="155"/>
    </row>
    <row r="8" spans="1:35" ht="15" customHeight="1">
      <c r="A8" s="171" t="s">
        <v>97</v>
      </c>
      <c r="B8" s="171" t="s">
        <v>39</v>
      </c>
      <c r="C8" s="171" t="s">
        <v>43</v>
      </c>
      <c r="D8" s="158" t="s">
        <v>41</v>
      </c>
      <c r="E8" s="25" t="s">
        <v>0</v>
      </c>
      <c r="F8" s="158" t="s">
        <v>41</v>
      </c>
      <c r="G8" s="25" t="s">
        <v>0</v>
      </c>
      <c r="H8" s="158" t="s">
        <v>41</v>
      </c>
      <c r="I8" s="25" t="s">
        <v>0</v>
      </c>
      <c r="J8" s="158" t="s">
        <v>41</v>
      </c>
      <c r="K8" s="25" t="s">
        <v>0</v>
      </c>
      <c r="L8" s="158" t="s">
        <v>41</v>
      </c>
      <c r="M8" s="25" t="s">
        <v>0</v>
      </c>
      <c r="N8" s="158" t="s">
        <v>41</v>
      </c>
      <c r="O8" s="25" t="s">
        <v>0</v>
      </c>
      <c r="P8" s="158" t="s">
        <v>41</v>
      </c>
      <c r="Q8" s="25" t="s">
        <v>0</v>
      </c>
      <c r="R8" s="158" t="s">
        <v>41</v>
      </c>
      <c r="S8" s="25" t="s">
        <v>0</v>
      </c>
      <c r="T8" s="158" t="s">
        <v>41</v>
      </c>
      <c r="U8" s="25" t="s">
        <v>0</v>
      </c>
      <c r="V8" s="158" t="s">
        <v>41</v>
      </c>
      <c r="W8" s="25" t="s">
        <v>0</v>
      </c>
      <c r="X8" s="158" t="s">
        <v>41</v>
      </c>
      <c r="Y8" s="25" t="s">
        <v>0</v>
      </c>
      <c r="Z8" s="158" t="s">
        <v>41</v>
      </c>
      <c r="AA8" s="25" t="s">
        <v>0</v>
      </c>
      <c r="AB8" s="158" t="s">
        <v>41</v>
      </c>
      <c r="AC8" s="25" t="s">
        <v>0</v>
      </c>
      <c r="AD8" s="158" t="s">
        <v>41</v>
      </c>
      <c r="AE8" s="25" t="s">
        <v>0</v>
      </c>
      <c r="AF8" s="158" t="s">
        <v>41</v>
      </c>
      <c r="AG8" s="25" t="s">
        <v>0</v>
      </c>
    </row>
    <row r="9" spans="1:35" ht="15" customHeight="1">
      <c r="A9" s="172"/>
      <c r="B9" s="172"/>
      <c r="C9" s="172"/>
      <c r="D9" s="158"/>
      <c r="E9" s="25" t="s">
        <v>1</v>
      </c>
      <c r="F9" s="158"/>
      <c r="G9" s="25" t="s">
        <v>1</v>
      </c>
      <c r="H9" s="158"/>
      <c r="I9" s="25" t="s">
        <v>1</v>
      </c>
      <c r="J9" s="158"/>
      <c r="K9" s="25" t="s">
        <v>1</v>
      </c>
      <c r="L9" s="158"/>
      <c r="M9" s="25" t="s">
        <v>1</v>
      </c>
      <c r="N9" s="158"/>
      <c r="O9" s="25" t="s">
        <v>1</v>
      </c>
      <c r="P9" s="158"/>
      <c r="Q9" s="25" t="s">
        <v>1</v>
      </c>
      <c r="R9" s="158"/>
      <c r="S9" s="25" t="s">
        <v>1</v>
      </c>
      <c r="T9" s="158"/>
      <c r="U9" s="25" t="s">
        <v>1</v>
      </c>
      <c r="V9" s="158"/>
      <c r="W9" s="25" t="s">
        <v>1</v>
      </c>
      <c r="X9" s="158"/>
      <c r="Y9" s="25" t="s">
        <v>1</v>
      </c>
      <c r="Z9" s="158"/>
      <c r="AA9" s="25" t="s">
        <v>1</v>
      </c>
      <c r="AB9" s="158"/>
      <c r="AC9" s="25" t="s">
        <v>1</v>
      </c>
      <c r="AD9" s="158"/>
      <c r="AE9" s="25" t="s">
        <v>1</v>
      </c>
      <c r="AF9" s="158"/>
      <c r="AG9" s="25" t="s">
        <v>1</v>
      </c>
      <c r="AH9" s="52">
        <v>0.03</v>
      </c>
    </row>
    <row r="10" spans="1:35" s="38" customFormat="1" ht="18.75" customHeight="1">
      <c r="A10" s="56" t="s">
        <v>142</v>
      </c>
      <c r="B10" s="58"/>
      <c r="C10" s="57"/>
      <c r="D10" s="30"/>
      <c r="E10" s="30">
        <f ca="1">SUM(E10:E98)</f>
        <v>5100</v>
      </c>
      <c r="F10" s="30"/>
      <c r="G10" s="30">
        <f ca="1">SUM(G10:G98)</f>
        <v>52000</v>
      </c>
      <c r="H10" s="30"/>
      <c r="I10" s="30">
        <f ca="1">SUM(I10:I98)</f>
        <v>67400</v>
      </c>
      <c r="J10" s="30"/>
      <c r="K10" s="30">
        <f ca="1">SUM(K10:K98)</f>
        <v>67400</v>
      </c>
      <c r="L10" s="30"/>
      <c r="M10" s="30">
        <f ca="1">SUM(M10:M98)</f>
        <v>67400</v>
      </c>
      <c r="N10" s="30"/>
      <c r="O10" s="30">
        <f ca="1">SUM(O10:O98)</f>
        <v>67400</v>
      </c>
      <c r="P10" s="30"/>
      <c r="Q10" s="30">
        <f ca="1">SUM(Q10:Q98)</f>
        <v>67400</v>
      </c>
      <c r="R10" s="30"/>
      <c r="S10" s="30">
        <f ca="1">SUM(S10:S98)</f>
        <v>67400</v>
      </c>
      <c r="T10" s="30"/>
      <c r="U10" s="30">
        <f ca="1">SUM(U10:U98)</f>
        <v>67400</v>
      </c>
      <c r="V10" s="30"/>
      <c r="W10" s="30">
        <f ca="1">SUM(W10:W98)</f>
        <v>67400</v>
      </c>
      <c r="X10" s="30"/>
      <c r="Y10" s="30">
        <f ca="1">SUM(Y10:Y98)</f>
        <v>67400</v>
      </c>
      <c r="Z10" s="30"/>
      <c r="AA10" s="30">
        <f ca="1">SUM(AA10:AA98)</f>
        <v>67400</v>
      </c>
      <c r="AB10" s="30"/>
      <c r="AC10" s="30">
        <f ca="1">SUM(AC10:AC98)</f>
        <v>67400</v>
      </c>
      <c r="AD10" s="30"/>
      <c r="AE10" s="30">
        <f ca="1">SUM(AE10:AE98)</f>
        <v>0</v>
      </c>
      <c r="AF10" s="30"/>
      <c r="AG10" s="30">
        <v>586400</v>
      </c>
      <c r="AH10" s="30">
        <f>+AG10*0.03</f>
        <v>17592</v>
      </c>
      <c r="AI10" s="30">
        <f>+AG10-AH10</f>
        <v>568808</v>
      </c>
    </row>
    <row r="11" spans="1:35">
      <c r="A11" s="39"/>
      <c r="B11" s="39"/>
      <c r="C11" s="39"/>
      <c r="D11" s="40"/>
      <c r="E11" s="5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48"/>
      <c r="AI11" s="48"/>
    </row>
    <row r="12" spans="1:35" ht="20.25" customHeight="1">
      <c r="A12" s="156" t="s">
        <v>15</v>
      </c>
      <c r="B12" s="156"/>
      <c r="C12" s="156"/>
      <c r="D12" s="157" t="s">
        <v>76</v>
      </c>
      <c r="E12" s="157"/>
      <c r="F12" s="155" t="s">
        <v>2</v>
      </c>
      <c r="G12" s="155"/>
      <c r="H12" s="155" t="s">
        <v>3</v>
      </c>
      <c r="I12" s="155"/>
      <c r="J12" s="155" t="s">
        <v>4</v>
      </c>
      <c r="K12" s="155"/>
      <c r="L12" s="155" t="s">
        <v>5</v>
      </c>
      <c r="M12" s="155"/>
      <c r="N12" s="155" t="s">
        <v>6</v>
      </c>
      <c r="O12" s="155"/>
      <c r="P12" s="155" t="s">
        <v>7</v>
      </c>
      <c r="Q12" s="155"/>
      <c r="R12" s="155" t="s">
        <v>8</v>
      </c>
      <c r="S12" s="155"/>
      <c r="T12" s="155" t="s">
        <v>9</v>
      </c>
      <c r="U12" s="155"/>
      <c r="V12" s="155" t="s">
        <v>10</v>
      </c>
      <c r="W12" s="155"/>
      <c r="X12" s="155" t="s">
        <v>11</v>
      </c>
      <c r="Y12" s="155"/>
      <c r="Z12" s="155" t="s">
        <v>12</v>
      </c>
      <c r="AA12" s="155"/>
      <c r="AB12" s="155" t="s">
        <v>13</v>
      </c>
      <c r="AC12" s="155"/>
      <c r="AD12" s="155" t="s">
        <v>152</v>
      </c>
      <c r="AE12" s="155"/>
      <c r="AF12" s="155" t="s">
        <v>14</v>
      </c>
      <c r="AG12" s="155"/>
      <c r="AH12" s="48"/>
      <c r="AI12" s="48"/>
    </row>
    <row r="13" spans="1:35">
      <c r="A13" s="62"/>
      <c r="B13" s="25" t="s">
        <v>16</v>
      </c>
      <c r="C13" s="62"/>
      <c r="D13" s="26" t="s">
        <v>42</v>
      </c>
      <c r="E13" s="25" t="s">
        <v>0</v>
      </c>
      <c r="F13" s="26" t="s">
        <v>42</v>
      </c>
      <c r="G13" s="25" t="s">
        <v>0</v>
      </c>
      <c r="H13" s="26" t="s">
        <v>42</v>
      </c>
      <c r="I13" s="25" t="s">
        <v>0</v>
      </c>
      <c r="J13" s="26" t="s">
        <v>42</v>
      </c>
      <c r="K13" s="25" t="s">
        <v>0</v>
      </c>
      <c r="L13" s="26" t="s">
        <v>42</v>
      </c>
      <c r="M13" s="25" t="s">
        <v>0</v>
      </c>
      <c r="N13" s="26" t="s">
        <v>42</v>
      </c>
      <c r="O13" s="25" t="s">
        <v>0</v>
      </c>
      <c r="P13" s="26" t="s">
        <v>42</v>
      </c>
      <c r="Q13" s="25" t="s">
        <v>0</v>
      </c>
      <c r="R13" s="26" t="s">
        <v>42</v>
      </c>
      <c r="S13" s="25" t="s">
        <v>0</v>
      </c>
      <c r="T13" s="26" t="s">
        <v>42</v>
      </c>
      <c r="U13" s="25" t="s">
        <v>0</v>
      </c>
      <c r="V13" s="26" t="s">
        <v>42</v>
      </c>
      <c r="W13" s="25" t="s">
        <v>0</v>
      </c>
      <c r="X13" s="26" t="s">
        <v>42</v>
      </c>
      <c r="Y13" s="25" t="s">
        <v>0</v>
      </c>
      <c r="Z13" s="26" t="s">
        <v>42</v>
      </c>
      <c r="AA13" s="25" t="s">
        <v>0</v>
      </c>
      <c r="AB13" s="26" t="s">
        <v>42</v>
      </c>
      <c r="AC13" s="25" t="s">
        <v>0</v>
      </c>
      <c r="AD13" s="26" t="s">
        <v>42</v>
      </c>
      <c r="AE13" s="25" t="s">
        <v>0</v>
      </c>
      <c r="AF13" s="26" t="s">
        <v>42</v>
      </c>
      <c r="AG13" s="25" t="s">
        <v>0</v>
      </c>
      <c r="AH13" s="48"/>
      <c r="AI13" s="48"/>
    </row>
    <row r="14" spans="1:35">
      <c r="A14" s="62" t="s">
        <v>15</v>
      </c>
      <c r="B14" s="25" t="s">
        <v>1</v>
      </c>
      <c r="C14" s="62" t="s">
        <v>17</v>
      </c>
      <c r="D14" s="26"/>
      <c r="E14" s="25" t="s">
        <v>1</v>
      </c>
      <c r="F14" s="26"/>
      <c r="G14" s="25" t="s">
        <v>1</v>
      </c>
      <c r="H14" s="26"/>
      <c r="I14" s="25" t="s">
        <v>1</v>
      </c>
      <c r="J14" s="26"/>
      <c r="K14" s="25" t="s">
        <v>1</v>
      </c>
      <c r="L14" s="26"/>
      <c r="M14" s="25" t="s">
        <v>1</v>
      </c>
      <c r="N14" s="26"/>
      <c r="O14" s="25" t="s">
        <v>1</v>
      </c>
      <c r="P14" s="26"/>
      <c r="Q14" s="25" t="s">
        <v>1</v>
      </c>
      <c r="R14" s="26"/>
      <c r="S14" s="25" t="s">
        <v>1</v>
      </c>
      <c r="T14" s="26"/>
      <c r="U14" s="25" t="s">
        <v>1</v>
      </c>
      <c r="V14" s="26"/>
      <c r="W14" s="25" t="s">
        <v>1</v>
      </c>
      <c r="X14" s="26"/>
      <c r="Y14" s="25" t="s">
        <v>1</v>
      </c>
      <c r="Z14" s="26"/>
      <c r="AA14" s="25" t="s">
        <v>1</v>
      </c>
      <c r="AB14" s="26"/>
      <c r="AC14" s="25" t="s">
        <v>1</v>
      </c>
      <c r="AD14" s="26"/>
      <c r="AE14" s="25" t="s">
        <v>1</v>
      </c>
      <c r="AF14" s="61"/>
      <c r="AG14" s="25" t="s">
        <v>184</v>
      </c>
      <c r="AH14" s="48"/>
      <c r="AI14" s="48"/>
    </row>
    <row r="15" spans="1:35">
      <c r="A15" s="31" t="s">
        <v>70</v>
      </c>
      <c r="B15" s="31">
        <v>200</v>
      </c>
      <c r="C15" s="33" t="s">
        <v>96</v>
      </c>
      <c r="D15" s="41">
        <v>0</v>
      </c>
      <c r="E15" s="41">
        <f>+D15*$B15</f>
        <v>0</v>
      </c>
      <c r="F15" s="41">
        <v>1</v>
      </c>
      <c r="G15" s="41">
        <f>+F15*$B15</f>
        <v>200</v>
      </c>
      <c r="H15" s="41">
        <v>0</v>
      </c>
      <c r="I15" s="41">
        <f>+H15*$B15</f>
        <v>0</v>
      </c>
      <c r="J15" s="41">
        <v>1</v>
      </c>
      <c r="K15" s="41">
        <f>+J15*$B15</f>
        <v>200</v>
      </c>
      <c r="L15" s="41">
        <v>0</v>
      </c>
      <c r="M15" s="41">
        <f>+L15*$B15</f>
        <v>0</v>
      </c>
      <c r="N15" s="41">
        <v>1</v>
      </c>
      <c r="O15" s="41">
        <f>+N15*$B15</f>
        <v>200</v>
      </c>
      <c r="P15" s="41">
        <v>0</v>
      </c>
      <c r="Q15" s="41">
        <f>+P15*$B15</f>
        <v>0</v>
      </c>
      <c r="R15" s="41">
        <v>1</v>
      </c>
      <c r="S15" s="41">
        <f>+R15*$B15</f>
        <v>200</v>
      </c>
      <c r="T15" s="41">
        <v>0</v>
      </c>
      <c r="U15" s="41">
        <f>+T15*$B15</f>
        <v>0</v>
      </c>
      <c r="V15" s="41">
        <v>1</v>
      </c>
      <c r="W15" s="41">
        <f>+V15*$B15</f>
        <v>200</v>
      </c>
      <c r="X15" s="41">
        <v>0</v>
      </c>
      <c r="Y15" s="41">
        <f>+X15*$B15</f>
        <v>0</v>
      </c>
      <c r="Z15" s="41">
        <v>1</v>
      </c>
      <c r="AA15" s="41">
        <f>+Z15*$B15</f>
        <v>200</v>
      </c>
      <c r="AB15" s="41">
        <v>0</v>
      </c>
      <c r="AC15" s="41">
        <f>+AB15*$B15</f>
        <v>0</v>
      </c>
      <c r="AD15" s="41"/>
      <c r="AE15" s="41">
        <f>+AD15*$B15</f>
        <v>0</v>
      </c>
      <c r="AF15" s="41">
        <f t="shared" ref="AF15:AG19" si="0">+D15+F15+H15+J15+L15+N15+P15+R15+T15+V15+X15+Z15+AB15+AD15</f>
        <v>6</v>
      </c>
      <c r="AG15" s="41">
        <f t="shared" si="0"/>
        <v>1200</v>
      </c>
      <c r="AH15" s="48"/>
      <c r="AI15" s="48"/>
    </row>
    <row r="16" spans="1:35">
      <c r="A16" s="31" t="s">
        <v>156</v>
      </c>
      <c r="B16" s="31">
        <v>35</v>
      </c>
      <c r="C16" s="33" t="s">
        <v>44</v>
      </c>
      <c r="D16" s="42">
        <v>0</v>
      </c>
      <c r="E16" s="42">
        <f>+D16*$B16</f>
        <v>0</v>
      </c>
      <c r="F16" s="42">
        <v>20</v>
      </c>
      <c r="G16" s="42">
        <f>+(F16*$B16)*5</f>
        <v>3500</v>
      </c>
      <c r="H16" s="42">
        <v>20</v>
      </c>
      <c r="I16" s="42">
        <f>(B16*H16)*5</f>
        <v>3500</v>
      </c>
      <c r="J16" s="42">
        <v>20</v>
      </c>
      <c r="K16" s="42">
        <f>+(J16*$B16)*5</f>
        <v>3500</v>
      </c>
      <c r="L16" s="42">
        <v>20</v>
      </c>
      <c r="M16" s="42">
        <f>+(L16*$B16)*5</f>
        <v>3500</v>
      </c>
      <c r="N16" s="42">
        <v>20</v>
      </c>
      <c r="O16" s="42">
        <f>+(N16*$B16)*5</f>
        <v>3500</v>
      </c>
      <c r="P16" s="42">
        <v>20</v>
      </c>
      <c r="Q16" s="42">
        <f>+(P16*$B16)*5</f>
        <v>3500</v>
      </c>
      <c r="R16" s="42">
        <v>20</v>
      </c>
      <c r="S16" s="42">
        <f>+(R16*$B16)*5</f>
        <v>3500</v>
      </c>
      <c r="T16" s="42">
        <v>20</v>
      </c>
      <c r="U16" s="42">
        <f>+(T16*$B16)*5</f>
        <v>3500</v>
      </c>
      <c r="V16" s="42">
        <v>20</v>
      </c>
      <c r="W16" s="42">
        <f>+(V16*$B16)*5</f>
        <v>3500</v>
      </c>
      <c r="X16" s="42">
        <v>20</v>
      </c>
      <c r="Y16" s="42">
        <f>+(X16*$B16)*5</f>
        <v>3500</v>
      </c>
      <c r="Z16" s="42">
        <v>20</v>
      </c>
      <c r="AA16" s="42">
        <f>+(Z16*$B16)*5</f>
        <v>3500</v>
      </c>
      <c r="AB16" s="42">
        <v>20</v>
      </c>
      <c r="AC16" s="42">
        <f>+(AB16*$B16)*5</f>
        <v>3500</v>
      </c>
      <c r="AD16" s="42"/>
      <c r="AE16" s="42">
        <f>+(AD16*$B16)*5</f>
        <v>0</v>
      </c>
      <c r="AF16" s="41">
        <f t="shared" si="0"/>
        <v>240</v>
      </c>
      <c r="AG16" s="41">
        <f t="shared" si="0"/>
        <v>42000</v>
      </c>
      <c r="AH16" s="48"/>
      <c r="AI16" s="48"/>
    </row>
    <row r="17" spans="1:35">
      <c r="A17" s="31" t="s">
        <v>173</v>
      </c>
      <c r="B17" s="31">
        <v>2500</v>
      </c>
      <c r="C17" s="33" t="s">
        <v>29</v>
      </c>
      <c r="D17" s="42">
        <v>0</v>
      </c>
      <c r="E17" s="42">
        <f>+D17*$B17</f>
        <v>0</v>
      </c>
      <c r="F17" s="42">
        <v>1</v>
      </c>
      <c r="G17" s="42">
        <f>+(F17*$B17)</f>
        <v>2500</v>
      </c>
      <c r="H17" s="42">
        <v>1</v>
      </c>
      <c r="I17" s="42">
        <f>(B17*H17)</f>
        <v>2500</v>
      </c>
      <c r="J17" s="42">
        <v>1</v>
      </c>
      <c r="K17" s="42">
        <f>+(J17*$B17)</f>
        <v>2500</v>
      </c>
      <c r="L17" s="42">
        <v>1</v>
      </c>
      <c r="M17" s="42">
        <f>+(L17*$B17)</f>
        <v>2500</v>
      </c>
      <c r="N17" s="42">
        <v>1</v>
      </c>
      <c r="O17" s="42">
        <f>+(N17*$B17)</f>
        <v>2500</v>
      </c>
      <c r="P17" s="42">
        <v>1</v>
      </c>
      <c r="Q17" s="42">
        <f>+(P17*$B17)</f>
        <v>2500</v>
      </c>
      <c r="R17" s="42">
        <v>1</v>
      </c>
      <c r="S17" s="42">
        <f>+(R17*$B17)</f>
        <v>2500</v>
      </c>
      <c r="T17" s="42">
        <v>1</v>
      </c>
      <c r="U17" s="42">
        <f>+(T17*$B17)</f>
        <v>2500</v>
      </c>
      <c r="V17" s="42">
        <v>1</v>
      </c>
      <c r="W17" s="42">
        <f>+(V17*$B17)</f>
        <v>2500</v>
      </c>
      <c r="X17" s="42">
        <v>1</v>
      </c>
      <c r="Y17" s="42">
        <f>+(X17*$B17)</f>
        <v>2500</v>
      </c>
      <c r="Z17" s="42">
        <v>1</v>
      </c>
      <c r="AA17" s="42">
        <f>+(Z17*$B17)</f>
        <v>2500</v>
      </c>
      <c r="AB17" s="42">
        <v>1</v>
      </c>
      <c r="AC17" s="42">
        <f>+(AB17*$B17)</f>
        <v>2500</v>
      </c>
      <c r="AD17" s="42"/>
      <c r="AE17" s="42">
        <f>+(AD17*$B17)</f>
        <v>0</v>
      </c>
      <c r="AF17" s="41">
        <f t="shared" si="0"/>
        <v>12</v>
      </c>
      <c r="AG17" s="41">
        <f t="shared" si="0"/>
        <v>30000</v>
      </c>
      <c r="AH17" s="48"/>
      <c r="AI17" s="48"/>
    </row>
    <row r="18" spans="1:35">
      <c r="A18" s="31" t="s">
        <v>166</v>
      </c>
      <c r="B18" s="31">
        <v>300</v>
      </c>
      <c r="C18" s="33" t="s">
        <v>167</v>
      </c>
      <c r="D18" s="42">
        <v>4</v>
      </c>
      <c r="E18" s="42">
        <f>+D18*$B18</f>
        <v>1200</v>
      </c>
      <c r="F18" s="42">
        <v>0</v>
      </c>
      <c r="G18" s="42">
        <f>(+F18*$B18)</f>
        <v>0</v>
      </c>
      <c r="H18" s="42">
        <v>0</v>
      </c>
      <c r="I18" s="42">
        <f>+H18*$B18</f>
        <v>0</v>
      </c>
      <c r="J18" s="42">
        <v>0</v>
      </c>
      <c r="K18" s="42">
        <f>+J18*$B18</f>
        <v>0</v>
      </c>
      <c r="L18" s="42">
        <v>1</v>
      </c>
      <c r="M18" s="42">
        <f>+L18*$B18</f>
        <v>300</v>
      </c>
      <c r="N18" s="42">
        <v>0</v>
      </c>
      <c r="O18" s="42">
        <f>+N18*$B18</f>
        <v>0</v>
      </c>
      <c r="P18" s="42">
        <v>0</v>
      </c>
      <c r="Q18" s="42">
        <f>+P18*$B18</f>
        <v>0</v>
      </c>
      <c r="R18" s="42">
        <v>0</v>
      </c>
      <c r="S18" s="42">
        <f>+R18*$B18</f>
        <v>0</v>
      </c>
      <c r="T18" s="42">
        <v>0</v>
      </c>
      <c r="U18" s="42">
        <f>+T18*$B18</f>
        <v>0</v>
      </c>
      <c r="V18" s="42">
        <v>0</v>
      </c>
      <c r="W18" s="42">
        <f>+V18*$B18</f>
        <v>0</v>
      </c>
      <c r="X18" s="42">
        <v>0</v>
      </c>
      <c r="Y18" s="42">
        <f>+X18*$B18</f>
        <v>0</v>
      </c>
      <c r="Z18" s="42">
        <v>0</v>
      </c>
      <c r="AA18" s="42">
        <f>+Z18*$B18</f>
        <v>0</v>
      </c>
      <c r="AB18" s="42">
        <v>0</v>
      </c>
      <c r="AC18" s="42">
        <f>+AB18*$B18</f>
        <v>0</v>
      </c>
      <c r="AD18" s="42"/>
      <c r="AE18" s="42">
        <f>+AD18*$B18</f>
        <v>0</v>
      </c>
      <c r="AF18" s="41">
        <f t="shared" si="0"/>
        <v>5</v>
      </c>
      <c r="AG18" s="41">
        <f t="shared" si="0"/>
        <v>1500</v>
      </c>
      <c r="AH18" s="48"/>
      <c r="AI18" s="48"/>
    </row>
    <row r="19" spans="1:35">
      <c r="A19" s="31" t="s">
        <v>154</v>
      </c>
      <c r="B19" s="31">
        <v>150</v>
      </c>
      <c r="C19" s="33" t="s">
        <v>155</v>
      </c>
      <c r="D19" s="42">
        <v>0</v>
      </c>
      <c r="E19" s="41">
        <f>+D19*$B19</f>
        <v>0</v>
      </c>
      <c r="F19" s="42">
        <v>5</v>
      </c>
      <c r="G19" s="41">
        <f>(+F19*$B19)</f>
        <v>750</v>
      </c>
      <c r="H19" s="42">
        <v>5</v>
      </c>
      <c r="I19" s="41">
        <f>+H19*$B19</f>
        <v>750</v>
      </c>
      <c r="J19" s="42">
        <v>5</v>
      </c>
      <c r="K19" s="41">
        <f>+J19*$B19</f>
        <v>750</v>
      </c>
      <c r="L19" s="42">
        <v>5</v>
      </c>
      <c r="M19" s="41">
        <f>+L19*$B19</f>
        <v>750</v>
      </c>
      <c r="N19" s="42">
        <v>5</v>
      </c>
      <c r="O19" s="41">
        <f>+N19*$B19</f>
        <v>750</v>
      </c>
      <c r="P19" s="42">
        <v>5</v>
      </c>
      <c r="Q19" s="41">
        <f>+P19*$B19</f>
        <v>750</v>
      </c>
      <c r="R19" s="42">
        <v>5</v>
      </c>
      <c r="S19" s="41">
        <f>+R19*$B19</f>
        <v>750</v>
      </c>
      <c r="T19" s="42">
        <v>5</v>
      </c>
      <c r="U19" s="41">
        <f>+T19*$B19</f>
        <v>750</v>
      </c>
      <c r="V19" s="42">
        <v>5</v>
      </c>
      <c r="W19" s="41">
        <f>+V19*$B19</f>
        <v>750</v>
      </c>
      <c r="X19" s="42">
        <v>5</v>
      </c>
      <c r="Y19" s="41">
        <f>+X19*$B19</f>
        <v>750</v>
      </c>
      <c r="Z19" s="42">
        <v>5</v>
      </c>
      <c r="AA19" s="41">
        <f>+Z19*$B19</f>
        <v>750</v>
      </c>
      <c r="AB19" s="42">
        <v>5</v>
      </c>
      <c r="AC19" s="41">
        <f>+AB19*$B19</f>
        <v>750</v>
      </c>
      <c r="AD19" s="42"/>
      <c r="AE19" s="41">
        <f>+AD19*$B19</f>
        <v>0</v>
      </c>
      <c r="AF19" s="41">
        <f t="shared" si="0"/>
        <v>60</v>
      </c>
      <c r="AG19" s="41">
        <f t="shared" si="0"/>
        <v>9000</v>
      </c>
      <c r="AH19" s="48"/>
      <c r="AI19" s="48"/>
    </row>
    <row r="20" spans="1:35" ht="15">
      <c r="A20" s="82" t="s">
        <v>185</v>
      </c>
      <c r="B20" s="82" t="s">
        <v>177</v>
      </c>
      <c r="C20" s="83"/>
      <c r="D20" s="84"/>
      <c r="E20" s="85">
        <f>SUM(E15:E19)</f>
        <v>1200</v>
      </c>
      <c r="F20" s="84"/>
      <c r="G20" s="85">
        <f t="shared" ref="G20" si="1">SUM(G15:G19)</f>
        <v>6950</v>
      </c>
      <c r="H20" s="84"/>
      <c r="I20" s="85">
        <f t="shared" ref="I20" si="2">SUM(I15:I19)</f>
        <v>6750</v>
      </c>
      <c r="J20" s="84"/>
      <c r="K20" s="85">
        <f t="shared" ref="K20" si="3">SUM(K15:K19)</f>
        <v>6950</v>
      </c>
      <c r="L20" s="84"/>
      <c r="M20" s="85">
        <f t="shared" ref="M20" si="4">SUM(M15:M19)</f>
        <v>7050</v>
      </c>
      <c r="N20" s="84"/>
      <c r="O20" s="85">
        <f t="shared" ref="O20" si="5">SUM(O15:O19)</f>
        <v>6950</v>
      </c>
      <c r="P20" s="84"/>
      <c r="Q20" s="85">
        <f t="shared" ref="Q20" si="6">SUM(Q15:Q19)</f>
        <v>6750</v>
      </c>
      <c r="R20" s="84"/>
      <c r="S20" s="85">
        <f t="shared" ref="S20" si="7">SUM(S15:S19)</f>
        <v>6950</v>
      </c>
      <c r="T20" s="84"/>
      <c r="U20" s="85">
        <f t="shared" ref="U20" si="8">SUM(U15:U19)</f>
        <v>6750</v>
      </c>
      <c r="V20" s="84"/>
      <c r="W20" s="85">
        <f t="shared" ref="W20" si="9">SUM(W15:W19)</f>
        <v>6950</v>
      </c>
      <c r="X20" s="84"/>
      <c r="Y20" s="85">
        <f t="shared" ref="Y20" si="10">SUM(Y15:Y19)</f>
        <v>6750</v>
      </c>
      <c r="Z20" s="84"/>
      <c r="AA20" s="85">
        <f t="shared" ref="AA20" si="11">SUM(AA15:AA19)</f>
        <v>6950</v>
      </c>
      <c r="AB20" s="84"/>
      <c r="AC20" s="85">
        <f t="shared" ref="AC20" si="12">SUM(AC15:AC19)</f>
        <v>6750</v>
      </c>
      <c r="AD20" s="84"/>
      <c r="AE20" s="85">
        <f t="shared" ref="AE20" si="13">SUM(AE15:AE19)</f>
        <v>0</v>
      </c>
      <c r="AF20" s="84"/>
      <c r="AG20" s="85">
        <f t="shared" ref="AG20" si="14">SUM(AG15:AG19)</f>
        <v>83700</v>
      </c>
      <c r="AH20" s="48"/>
      <c r="AI20" s="48"/>
    </row>
    <row r="21" spans="1:35">
      <c r="A21" s="70" t="s">
        <v>144</v>
      </c>
      <c r="B21" s="28"/>
      <c r="C21" s="67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8"/>
      <c r="AI21" s="48"/>
    </row>
    <row r="22" spans="1:35">
      <c r="A22" s="28" t="s">
        <v>98</v>
      </c>
      <c r="B22" s="28">
        <v>2000</v>
      </c>
      <c r="C22" s="67" t="s">
        <v>29</v>
      </c>
      <c r="D22" s="41">
        <v>0</v>
      </c>
      <c r="E22" s="41">
        <f t="shared" ref="E22:E35" si="15">+D22*$B22</f>
        <v>0</v>
      </c>
      <c r="F22" s="41">
        <v>1</v>
      </c>
      <c r="G22" s="41">
        <f t="shared" ref="G22:G35" si="16">+F22*$B22</f>
        <v>2000</v>
      </c>
      <c r="H22" s="41">
        <v>1</v>
      </c>
      <c r="I22" s="41">
        <f t="shared" ref="I22:I35" si="17">+H22*$B22</f>
        <v>2000</v>
      </c>
      <c r="J22" s="41">
        <v>1</v>
      </c>
      <c r="K22" s="41">
        <f t="shared" ref="K22:K35" si="18">+J22*$B22</f>
        <v>2000</v>
      </c>
      <c r="L22" s="41">
        <v>1</v>
      </c>
      <c r="M22" s="41">
        <f t="shared" ref="M22:M35" si="19">+L22*$B22</f>
        <v>2000</v>
      </c>
      <c r="N22" s="41">
        <v>1</v>
      </c>
      <c r="O22" s="41">
        <f t="shared" ref="O22:O35" si="20">+N22*$B22</f>
        <v>2000</v>
      </c>
      <c r="P22" s="41">
        <v>1</v>
      </c>
      <c r="Q22" s="41">
        <f t="shared" ref="Q22:Q35" si="21">+P22*$B22</f>
        <v>2000</v>
      </c>
      <c r="R22" s="41">
        <v>1</v>
      </c>
      <c r="S22" s="41">
        <f t="shared" ref="S22:S35" si="22">+R22*$B22</f>
        <v>2000</v>
      </c>
      <c r="T22" s="41">
        <v>1</v>
      </c>
      <c r="U22" s="41">
        <f t="shared" ref="U22:U35" si="23">+T22*$B22</f>
        <v>2000</v>
      </c>
      <c r="V22" s="41">
        <v>1</v>
      </c>
      <c r="W22" s="41">
        <f t="shared" ref="W22:W35" si="24">+V22*$B22</f>
        <v>2000</v>
      </c>
      <c r="X22" s="41">
        <v>1</v>
      </c>
      <c r="Y22" s="41">
        <f t="shared" ref="Y22:Y35" si="25">+X22*$B22</f>
        <v>2000</v>
      </c>
      <c r="Z22" s="41">
        <v>1</v>
      </c>
      <c r="AA22" s="41">
        <f t="shared" ref="AA22:AA35" si="26">+Z22*$B22</f>
        <v>2000</v>
      </c>
      <c r="AB22" s="41">
        <v>1</v>
      </c>
      <c r="AC22" s="41">
        <f t="shared" ref="AC22:AC35" si="27">+AB22*$B22</f>
        <v>2000</v>
      </c>
      <c r="AD22" s="41"/>
      <c r="AE22" s="41">
        <f t="shared" ref="AE22:AE35" si="28">+AD22*$B22</f>
        <v>0</v>
      </c>
      <c r="AF22" s="28">
        <f t="shared" ref="AF22:AF35" si="29">+F22+H22+J22+L22+N22+P22+R22+T22+V22+X22+Z22+AB22+D22+AD22</f>
        <v>12</v>
      </c>
      <c r="AG22" s="41">
        <f t="shared" ref="AG22:AG35" si="30">+G22+I22+K22+M22+O22+Q22+S22+U22+W22+Y22+AA22+AC22+E22+AE22</f>
        <v>24000</v>
      </c>
      <c r="AH22" s="48"/>
      <c r="AI22" s="48"/>
    </row>
    <row r="23" spans="1:35">
      <c r="A23" s="28" t="s">
        <v>99</v>
      </c>
      <c r="B23" s="28">
        <v>150</v>
      </c>
      <c r="C23" s="67" t="s">
        <v>29</v>
      </c>
      <c r="D23" s="41">
        <v>0</v>
      </c>
      <c r="E23" s="41">
        <f t="shared" si="15"/>
        <v>0</v>
      </c>
      <c r="F23" s="41">
        <v>1</v>
      </c>
      <c r="G23" s="41">
        <f t="shared" si="16"/>
        <v>150</v>
      </c>
      <c r="H23" s="41">
        <v>1</v>
      </c>
      <c r="I23" s="41">
        <f t="shared" si="17"/>
        <v>150</v>
      </c>
      <c r="J23" s="41">
        <v>1</v>
      </c>
      <c r="K23" s="41">
        <f t="shared" si="18"/>
        <v>150</v>
      </c>
      <c r="L23" s="41">
        <v>1</v>
      </c>
      <c r="M23" s="41">
        <f t="shared" si="19"/>
        <v>150</v>
      </c>
      <c r="N23" s="41">
        <v>1</v>
      </c>
      <c r="O23" s="41">
        <f t="shared" si="20"/>
        <v>150</v>
      </c>
      <c r="P23" s="41">
        <v>1</v>
      </c>
      <c r="Q23" s="41">
        <f t="shared" si="21"/>
        <v>150</v>
      </c>
      <c r="R23" s="41">
        <v>1</v>
      </c>
      <c r="S23" s="41">
        <f t="shared" si="22"/>
        <v>150</v>
      </c>
      <c r="T23" s="41">
        <v>1</v>
      </c>
      <c r="U23" s="41">
        <f t="shared" si="23"/>
        <v>150</v>
      </c>
      <c r="V23" s="41">
        <v>1</v>
      </c>
      <c r="W23" s="41">
        <f t="shared" si="24"/>
        <v>150</v>
      </c>
      <c r="X23" s="41">
        <v>1</v>
      </c>
      <c r="Y23" s="41">
        <f t="shared" si="25"/>
        <v>150</v>
      </c>
      <c r="Z23" s="41">
        <v>1</v>
      </c>
      <c r="AA23" s="41">
        <f t="shared" si="26"/>
        <v>150</v>
      </c>
      <c r="AB23" s="41">
        <v>1</v>
      </c>
      <c r="AC23" s="41">
        <f t="shared" si="27"/>
        <v>150</v>
      </c>
      <c r="AD23" s="41"/>
      <c r="AE23" s="41">
        <f t="shared" si="28"/>
        <v>0</v>
      </c>
      <c r="AF23" s="28">
        <f t="shared" si="29"/>
        <v>12</v>
      </c>
      <c r="AG23" s="41">
        <f t="shared" si="30"/>
        <v>1800</v>
      </c>
      <c r="AH23" s="48"/>
      <c r="AI23" s="48"/>
    </row>
    <row r="24" spans="1:35">
      <c r="A24" s="28" t="s">
        <v>102</v>
      </c>
      <c r="B24" s="28">
        <v>800</v>
      </c>
      <c r="C24" s="67" t="s">
        <v>29</v>
      </c>
      <c r="D24" s="41">
        <v>0</v>
      </c>
      <c r="E24" s="41">
        <f t="shared" si="15"/>
        <v>0</v>
      </c>
      <c r="F24" s="41">
        <v>1</v>
      </c>
      <c r="G24" s="41">
        <f t="shared" si="16"/>
        <v>800</v>
      </c>
      <c r="H24" s="41">
        <v>1</v>
      </c>
      <c r="I24" s="41">
        <f t="shared" si="17"/>
        <v>800</v>
      </c>
      <c r="J24" s="41">
        <v>1</v>
      </c>
      <c r="K24" s="41">
        <f t="shared" si="18"/>
        <v>800</v>
      </c>
      <c r="L24" s="41">
        <v>1</v>
      </c>
      <c r="M24" s="41">
        <f t="shared" si="19"/>
        <v>800</v>
      </c>
      <c r="N24" s="41">
        <v>1</v>
      </c>
      <c r="O24" s="41">
        <f t="shared" si="20"/>
        <v>800</v>
      </c>
      <c r="P24" s="41">
        <v>1</v>
      </c>
      <c r="Q24" s="41">
        <f t="shared" si="21"/>
        <v>800</v>
      </c>
      <c r="R24" s="41">
        <v>1</v>
      </c>
      <c r="S24" s="41">
        <f t="shared" si="22"/>
        <v>800</v>
      </c>
      <c r="T24" s="41">
        <v>1</v>
      </c>
      <c r="U24" s="41">
        <f t="shared" si="23"/>
        <v>800</v>
      </c>
      <c r="V24" s="41">
        <v>1</v>
      </c>
      <c r="W24" s="41">
        <f t="shared" si="24"/>
        <v>800</v>
      </c>
      <c r="X24" s="41">
        <v>1</v>
      </c>
      <c r="Y24" s="41">
        <f t="shared" si="25"/>
        <v>800</v>
      </c>
      <c r="Z24" s="41">
        <v>1</v>
      </c>
      <c r="AA24" s="41">
        <f t="shared" si="26"/>
        <v>800</v>
      </c>
      <c r="AB24" s="41">
        <v>1</v>
      </c>
      <c r="AC24" s="41">
        <f t="shared" si="27"/>
        <v>800</v>
      </c>
      <c r="AD24" s="41"/>
      <c r="AE24" s="41">
        <f t="shared" si="28"/>
        <v>0</v>
      </c>
      <c r="AF24" s="28">
        <f t="shared" si="29"/>
        <v>12</v>
      </c>
      <c r="AG24" s="41">
        <f t="shared" si="30"/>
        <v>9600</v>
      </c>
      <c r="AH24" s="48"/>
      <c r="AI24" s="48"/>
    </row>
    <row r="25" spans="1:35">
      <c r="A25" s="28" t="s">
        <v>103</v>
      </c>
      <c r="B25" s="28">
        <v>59</v>
      </c>
      <c r="C25" s="67" t="s">
        <v>29</v>
      </c>
      <c r="D25" s="41">
        <v>0</v>
      </c>
      <c r="E25" s="41">
        <f t="shared" si="15"/>
        <v>0</v>
      </c>
      <c r="F25" s="41">
        <v>1</v>
      </c>
      <c r="G25" s="41">
        <f t="shared" si="16"/>
        <v>59</v>
      </c>
      <c r="H25" s="41">
        <v>1</v>
      </c>
      <c r="I25" s="41">
        <f t="shared" si="17"/>
        <v>59</v>
      </c>
      <c r="J25" s="41">
        <v>1</v>
      </c>
      <c r="K25" s="41">
        <f t="shared" si="18"/>
        <v>59</v>
      </c>
      <c r="L25" s="41">
        <v>1</v>
      </c>
      <c r="M25" s="41">
        <f t="shared" si="19"/>
        <v>59</v>
      </c>
      <c r="N25" s="41">
        <v>1</v>
      </c>
      <c r="O25" s="41">
        <f t="shared" si="20"/>
        <v>59</v>
      </c>
      <c r="P25" s="41">
        <v>1</v>
      </c>
      <c r="Q25" s="41">
        <f t="shared" si="21"/>
        <v>59</v>
      </c>
      <c r="R25" s="41">
        <v>1</v>
      </c>
      <c r="S25" s="41">
        <f t="shared" si="22"/>
        <v>59</v>
      </c>
      <c r="T25" s="41">
        <v>1</v>
      </c>
      <c r="U25" s="41">
        <f t="shared" si="23"/>
        <v>59</v>
      </c>
      <c r="V25" s="41">
        <v>1</v>
      </c>
      <c r="W25" s="41">
        <f t="shared" si="24"/>
        <v>59</v>
      </c>
      <c r="X25" s="41">
        <v>1</v>
      </c>
      <c r="Y25" s="41">
        <f t="shared" si="25"/>
        <v>59</v>
      </c>
      <c r="Z25" s="41">
        <v>1</v>
      </c>
      <c r="AA25" s="41">
        <f t="shared" si="26"/>
        <v>59</v>
      </c>
      <c r="AB25" s="41">
        <v>1</v>
      </c>
      <c r="AC25" s="41">
        <f t="shared" si="27"/>
        <v>59</v>
      </c>
      <c r="AD25" s="41"/>
      <c r="AE25" s="41">
        <f t="shared" si="28"/>
        <v>0</v>
      </c>
      <c r="AF25" s="28">
        <f t="shared" si="29"/>
        <v>12</v>
      </c>
      <c r="AG25" s="41">
        <f t="shared" si="30"/>
        <v>708</v>
      </c>
      <c r="AH25" s="48"/>
      <c r="AI25" s="48"/>
    </row>
    <row r="26" spans="1:35">
      <c r="A26" s="28" t="s">
        <v>104</v>
      </c>
      <c r="B26" s="28">
        <v>250</v>
      </c>
      <c r="C26" s="67" t="s">
        <v>68</v>
      </c>
      <c r="D26" s="41">
        <v>1</v>
      </c>
      <c r="E26" s="41">
        <f t="shared" si="15"/>
        <v>250</v>
      </c>
      <c r="F26" s="41">
        <v>0</v>
      </c>
      <c r="G26" s="41">
        <f t="shared" si="16"/>
        <v>0</v>
      </c>
      <c r="H26" s="41">
        <v>0</v>
      </c>
      <c r="I26" s="41">
        <f t="shared" si="17"/>
        <v>0</v>
      </c>
      <c r="J26" s="41">
        <v>0</v>
      </c>
      <c r="K26" s="41">
        <f t="shared" si="18"/>
        <v>0</v>
      </c>
      <c r="L26" s="41">
        <v>0</v>
      </c>
      <c r="M26" s="41">
        <f t="shared" si="19"/>
        <v>0</v>
      </c>
      <c r="N26" s="41">
        <v>0</v>
      </c>
      <c r="O26" s="41">
        <f t="shared" si="20"/>
        <v>0</v>
      </c>
      <c r="P26" s="41">
        <v>0</v>
      </c>
      <c r="Q26" s="41">
        <f t="shared" si="21"/>
        <v>0</v>
      </c>
      <c r="R26" s="41">
        <v>0</v>
      </c>
      <c r="S26" s="41">
        <f t="shared" si="22"/>
        <v>0</v>
      </c>
      <c r="T26" s="41">
        <v>0</v>
      </c>
      <c r="U26" s="41">
        <f t="shared" si="23"/>
        <v>0</v>
      </c>
      <c r="V26" s="41">
        <v>0</v>
      </c>
      <c r="W26" s="41">
        <f t="shared" si="24"/>
        <v>0</v>
      </c>
      <c r="X26" s="41">
        <v>0</v>
      </c>
      <c r="Y26" s="41">
        <f t="shared" si="25"/>
        <v>0</v>
      </c>
      <c r="Z26" s="41">
        <v>0</v>
      </c>
      <c r="AA26" s="41">
        <f t="shared" si="26"/>
        <v>0</v>
      </c>
      <c r="AB26" s="41">
        <v>0</v>
      </c>
      <c r="AC26" s="41">
        <f t="shared" si="27"/>
        <v>0</v>
      </c>
      <c r="AD26" s="41"/>
      <c r="AE26" s="41">
        <f t="shared" si="28"/>
        <v>0</v>
      </c>
      <c r="AF26" s="28">
        <f t="shared" si="29"/>
        <v>1</v>
      </c>
      <c r="AG26" s="41">
        <f t="shared" si="30"/>
        <v>250</v>
      </c>
      <c r="AH26" s="48"/>
      <c r="AI26" s="48"/>
    </row>
    <row r="27" spans="1:35">
      <c r="A27" s="28" t="s">
        <v>105</v>
      </c>
      <c r="B27" s="28">
        <v>29</v>
      </c>
      <c r="C27" s="67" t="s">
        <v>29</v>
      </c>
      <c r="D27" s="41">
        <v>0</v>
      </c>
      <c r="E27" s="41">
        <f t="shared" si="15"/>
        <v>0</v>
      </c>
      <c r="F27" s="41">
        <v>1</v>
      </c>
      <c r="G27" s="41">
        <f t="shared" si="16"/>
        <v>29</v>
      </c>
      <c r="H27" s="41">
        <v>1</v>
      </c>
      <c r="I27" s="41">
        <f t="shared" si="17"/>
        <v>29</v>
      </c>
      <c r="J27" s="41">
        <v>1</v>
      </c>
      <c r="K27" s="41">
        <f t="shared" si="18"/>
        <v>29</v>
      </c>
      <c r="L27" s="41">
        <v>1</v>
      </c>
      <c r="M27" s="41">
        <f t="shared" si="19"/>
        <v>29</v>
      </c>
      <c r="N27" s="41">
        <v>1</v>
      </c>
      <c r="O27" s="41">
        <f t="shared" si="20"/>
        <v>29</v>
      </c>
      <c r="P27" s="41">
        <v>1</v>
      </c>
      <c r="Q27" s="41">
        <f t="shared" si="21"/>
        <v>29</v>
      </c>
      <c r="R27" s="41">
        <v>1</v>
      </c>
      <c r="S27" s="41">
        <f t="shared" si="22"/>
        <v>29</v>
      </c>
      <c r="T27" s="41">
        <v>1</v>
      </c>
      <c r="U27" s="41">
        <f t="shared" si="23"/>
        <v>29</v>
      </c>
      <c r="V27" s="41">
        <v>1</v>
      </c>
      <c r="W27" s="41">
        <f t="shared" si="24"/>
        <v>29</v>
      </c>
      <c r="X27" s="41">
        <v>1</v>
      </c>
      <c r="Y27" s="41">
        <f t="shared" si="25"/>
        <v>29</v>
      </c>
      <c r="Z27" s="41">
        <v>1</v>
      </c>
      <c r="AA27" s="41">
        <f t="shared" si="26"/>
        <v>29</v>
      </c>
      <c r="AB27" s="41">
        <v>1</v>
      </c>
      <c r="AC27" s="41">
        <f t="shared" si="27"/>
        <v>29</v>
      </c>
      <c r="AD27" s="41"/>
      <c r="AE27" s="41">
        <f t="shared" si="28"/>
        <v>0</v>
      </c>
      <c r="AF27" s="28">
        <f t="shared" si="29"/>
        <v>12</v>
      </c>
      <c r="AG27" s="41">
        <f t="shared" si="30"/>
        <v>348</v>
      </c>
      <c r="AH27" s="48"/>
      <c r="AI27" s="48"/>
    </row>
    <row r="28" spans="1:35">
      <c r="A28" s="28" t="s">
        <v>148</v>
      </c>
      <c r="B28" s="28">
        <v>1000</v>
      </c>
      <c r="C28" s="67" t="s">
        <v>68</v>
      </c>
      <c r="D28" s="41">
        <v>1</v>
      </c>
      <c r="E28" s="41">
        <f t="shared" si="15"/>
        <v>1000</v>
      </c>
      <c r="F28" s="41">
        <v>0</v>
      </c>
      <c r="G28" s="41">
        <f t="shared" si="16"/>
        <v>0</v>
      </c>
      <c r="H28" s="41">
        <v>0</v>
      </c>
      <c r="I28" s="41">
        <f t="shared" si="17"/>
        <v>0</v>
      </c>
      <c r="J28" s="41">
        <v>0</v>
      </c>
      <c r="K28" s="41">
        <f t="shared" si="18"/>
        <v>0</v>
      </c>
      <c r="L28" s="41">
        <v>0</v>
      </c>
      <c r="M28" s="41">
        <f t="shared" si="19"/>
        <v>0</v>
      </c>
      <c r="N28" s="41">
        <v>0</v>
      </c>
      <c r="O28" s="41">
        <f t="shared" si="20"/>
        <v>0</v>
      </c>
      <c r="P28" s="41">
        <v>0</v>
      </c>
      <c r="Q28" s="41">
        <f t="shared" si="21"/>
        <v>0</v>
      </c>
      <c r="R28" s="41">
        <v>0</v>
      </c>
      <c r="S28" s="41">
        <f t="shared" si="22"/>
        <v>0</v>
      </c>
      <c r="T28" s="41">
        <v>0</v>
      </c>
      <c r="U28" s="41">
        <f t="shared" si="23"/>
        <v>0</v>
      </c>
      <c r="V28" s="41">
        <v>0</v>
      </c>
      <c r="W28" s="41">
        <f t="shared" si="24"/>
        <v>0</v>
      </c>
      <c r="X28" s="41">
        <v>0</v>
      </c>
      <c r="Y28" s="41">
        <f t="shared" si="25"/>
        <v>0</v>
      </c>
      <c r="Z28" s="41">
        <v>0</v>
      </c>
      <c r="AA28" s="41">
        <f t="shared" si="26"/>
        <v>0</v>
      </c>
      <c r="AB28" s="41">
        <v>0</v>
      </c>
      <c r="AC28" s="41">
        <f t="shared" si="27"/>
        <v>0</v>
      </c>
      <c r="AD28" s="41"/>
      <c r="AE28" s="41">
        <f t="shared" si="28"/>
        <v>0</v>
      </c>
      <c r="AF28" s="28">
        <f t="shared" si="29"/>
        <v>1</v>
      </c>
      <c r="AG28" s="41">
        <f t="shared" si="30"/>
        <v>1000</v>
      </c>
      <c r="AH28" s="48"/>
      <c r="AI28" s="48"/>
    </row>
    <row r="29" spans="1:35">
      <c r="A29" s="28" t="s">
        <v>100</v>
      </c>
      <c r="B29" s="28">
        <v>500</v>
      </c>
      <c r="C29" s="67" t="s">
        <v>68</v>
      </c>
      <c r="D29" s="41">
        <v>1</v>
      </c>
      <c r="E29" s="41">
        <f t="shared" si="15"/>
        <v>500</v>
      </c>
      <c r="F29" s="41">
        <v>0</v>
      </c>
      <c r="G29" s="41">
        <f t="shared" si="16"/>
        <v>0</v>
      </c>
      <c r="H29" s="41">
        <v>0</v>
      </c>
      <c r="I29" s="41">
        <f t="shared" si="17"/>
        <v>0</v>
      </c>
      <c r="J29" s="41">
        <v>0</v>
      </c>
      <c r="K29" s="41">
        <f t="shared" si="18"/>
        <v>0</v>
      </c>
      <c r="L29" s="41">
        <v>0</v>
      </c>
      <c r="M29" s="41">
        <f t="shared" si="19"/>
        <v>0</v>
      </c>
      <c r="N29" s="41">
        <v>0</v>
      </c>
      <c r="O29" s="41">
        <f t="shared" si="20"/>
        <v>0</v>
      </c>
      <c r="P29" s="41">
        <v>0</v>
      </c>
      <c r="Q29" s="41">
        <f t="shared" si="21"/>
        <v>0</v>
      </c>
      <c r="R29" s="41">
        <v>0</v>
      </c>
      <c r="S29" s="41">
        <f t="shared" si="22"/>
        <v>0</v>
      </c>
      <c r="T29" s="41">
        <v>0</v>
      </c>
      <c r="U29" s="41">
        <f t="shared" si="23"/>
        <v>0</v>
      </c>
      <c r="V29" s="41">
        <v>0</v>
      </c>
      <c r="W29" s="41">
        <f t="shared" si="24"/>
        <v>0</v>
      </c>
      <c r="X29" s="41">
        <v>0</v>
      </c>
      <c r="Y29" s="41">
        <f t="shared" si="25"/>
        <v>0</v>
      </c>
      <c r="Z29" s="41">
        <v>0</v>
      </c>
      <c r="AA29" s="41">
        <f t="shared" si="26"/>
        <v>0</v>
      </c>
      <c r="AB29" s="41">
        <v>0</v>
      </c>
      <c r="AC29" s="41">
        <f t="shared" si="27"/>
        <v>0</v>
      </c>
      <c r="AD29" s="41"/>
      <c r="AE29" s="41">
        <f t="shared" si="28"/>
        <v>0</v>
      </c>
      <c r="AF29" s="28">
        <f t="shared" si="29"/>
        <v>1</v>
      </c>
      <c r="AG29" s="41">
        <f t="shared" si="30"/>
        <v>500</v>
      </c>
      <c r="AH29" s="48"/>
      <c r="AI29" s="48"/>
    </row>
    <row r="30" spans="1:35">
      <c r="A30" s="28" t="s">
        <v>107</v>
      </c>
      <c r="B30" s="68">
        <v>2000</v>
      </c>
      <c r="C30" s="69" t="s">
        <v>68</v>
      </c>
      <c r="D30" s="63">
        <v>1</v>
      </c>
      <c r="E30" s="63">
        <f t="shared" si="15"/>
        <v>2000</v>
      </c>
      <c r="F30" s="63">
        <v>0</v>
      </c>
      <c r="G30" s="63">
        <f t="shared" si="16"/>
        <v>0</v>
      </c>
      <c r="H30" s="63">
        <v>0</v>
      </c>
      <c r="I30" s="63">
        <f t="shared" si="17"/>
        <v>0</v>
      </c>
      <c r="J30" s="63">
        <v>0</v>
      </c>
      <c r="K30" s="63">
        <f t="shared" si="18"/>
        <v>0</v>
      </c>
      <c r="L30" s="63">
        <v>0</v>
      </c>
      <c r="M30" s="63">
        <f t="shared" si="19"/>
        <v>0</v>
      </c>
      <c r="N30" s="63">
        <v>0</v>
      </c>
      <c r="O30" s="63">
        <f t="shared" si="20"/>
        <v>0</v>
      </c>
      <c r="P30" s="63">
        <v>0</v>
      </c>
      <c r="Q30" s="63">
        <f t="shared" si="21"/>
        <v>0</v>
      </c>
      <c r="R30" s="63">
        <v>0</v>
      </c>
      <c r="S30" s="63">
        <f t="shared" si="22"/>
        <v>0</v>
      </c>
      <c r="T30" s="63">
        <v>0</v>
      </c>
      <c r="U30" s="63">
        <f t="shared" si="23"/>
        <v>0</v>
      </c>
      <c r="V30" s="63">
        <v>0</v>
      </c>
      <c r="W30" s="63">
        <f t="shared" si="24"/>
        <v>0</v>
      </c>
      <c r="X30" s="63">
        <v>0</v>
      </c>
      <c r="Y30" s="63">
        <f t="shared" si="25"/>
        <v>0</v>
      </c>
      <c r="Z30" s="63">
        <v>0</v>
      </c>
      <c r="AA30" s="63">
        <f t="shared" si="26"/>
        <v>0</v>
      </c>
      <c r="AB30" s="63">
        <v>0</v>
      </c>
      <c r="AC30" s="63">
        <f t="shared" si="27"/>
        <v>0</v>
      </c>
      <c r="AD30" s="63"/>
      <c r="AE30" s="63">
        <f t="shared" si="28"/>
        <v>0</v>
      </c>
      <c r="AF30" s="65">
        <f t="shared" si="29"/>
        <v>1</v>
      </c>
      <c r="AG30" s="63">
        <f t="shared" si="30"/>
        <v>2000</v>
      </c>
      <c r="AH30" s="48"/>
      <c r="AI30" s="48"/>
    </row>
    <row r="31" spans="1:35">
      <c r="A31" s="28" t="s">
        <v>108</v>
      </c>
      <c r="B31" s="28">
        <v>400</v>
      </c>
      <c r="C31" s="67" t="s">
        <v>68</v>
      </c>
      <c r="D31" s="41">
        <v>1</v>
      </c>
      <c r="E31" s="41">
        <f t="shared" si="15"/>
        <v>400</v>
      </c>
      <c r="F31" s="41">
        <v>0</v>
      </c>
      <c r="G31" s="41">
        <f t="shared" si="16"/>
        <v>0</v>
      </c>
      <c r="H31" s="41">
        <v>0</v>
      </c>
      <c r="I31" s="41">
        <f t="shared" si="17"/>
        <v>0</v>
      </c>
      <c r="J31" s="41">
        <v>0</v>
      </c>
      <c r="K31" s="41">
        <f t="shared" si="18"/>
        <v>0</v>
      </c>
      <c r="L31" s="41">
        <v>0</v>
      </c>
      <c r="M31" s="41">
        <f t="shared" si="19"/>
        <v>0</v>
      </c>
      <c r="N31" s="41">
        <v>0</v>
      </c>
      <c r="O31" s="41">
        <f t="shared" si="20"/>
        <v>0</v>
      </c>
      <c r="P31" s="41">
        <v>0</v>
      </c>
      <c r="Q31" s="41">
        <f t="shared" si="21"/>
        <v>0</v>
      </c>
      <c r="R31" s="41">
        <v>0</v>
      </c>
      <c r="S31" s="41">
        <f t="shared" si="22"/>
        <v>0</v>
      </c>
      <c r="T31" s="41">
        <v>0</v>
      </c>
      <c r="U31" s="41">
        <f t="shared" si="23"/>
        <v>0</v>
      </c>
      <c r="V31" s="41">
        <v>0</v>
      </c>
      <c r="W31" s="41">
        <f t="shared" si="24"/>
        <v>0</v>
      </c>
      <c r="X31" s="41">
        <v>0</v>
      </c>
      <c r="Y31" s="41">
        <f t="shared" si="25"/>
        <v>0</v>
      </c>
      <c r="Z31" s="41">
        <v>0</v>
      </c>
      <c r="AA31" s="41">
        <f t="shared" si="26"/>
        <v>0</v>
      </c>
      <c r="AB31" s="41">
        <v>0</v>
      </c>
      <c r="AC31" s="41">
        <f t="shared" si="27"/>
        <v>0</v>
      </c>
      <c r="AD31" s="41"/>
      <c r="AE31" s="41">
        <f t="shared" si="28"/>
        <v>0</v>
      </c>
      <c r="AF31" s="34">
        <f t="shared" si="29"/>
        <v>1</v>
      </c>
      <c r="AG31" s="41">
        <f t="shared" si="30"/>
        <v>400</v>
      </c>
      <c r="AH31" s="48"/>
      <c r="AI31" s="48"/>
    </row>
    <row r="32" spans="1:35">
      <c r="A32" s="28" t="s">
        <v>109</v>
      </c>
      <c r="B32" s="28">
        <v>200</v>
      </c>
      <c r="C32" s="67" t="s">
        <v>29</v>
      </c>
      <c r="D32" s="41">
        <v>0</v>
      </c>
      <c r="E32" s="41">
        <f t="shared" si="15"/>
        <v>0</v>
      </c>
      <c r="F32" s="41">
        <v>1</v>
      </c>
      <c r="G32" s="41">
        <f t="shared" si="16"/>
        <v>200</v>
      </c>
      <c r="H32" s="41">
        <v>1</v>
      </c>
      <c r="I32" s="41">
        <f t="shared" si="17"/>
        <v>200</v>
      </c>
      <c r="J32" s="41">
        <v>1</v>
      </c>
      <c r="K32" s="41">
        <f t="shared" si="18"/>
        <v>200</v>
      </c>
      <c r="L32" s="41">
        <v>1</v>
      </c>
      <c r="M32" s="41">
        <f t="shared" si="19"/>
        <v>200</v>
      </c>
      <c r="N32" s="41">
        <v>1</v>
      </c>
      <c r="O32" s="41">
        <f t="shared" si="20"/>
        <v>200</v>
      </c>
      <c r="P32" s="41">
        <v>1</v>
      </c>
      <c r="Q32" s="41">
        <f t="shared" si="21"/>
        <v>200</v>
      </c>
      <c r="R32" s="41">
        <v>1</v>
      </c>
      <c r="S32" s="41">
        <f t="shared" si="22"/>
        <v>200</v>
      </c>
      <c r="T32" s="41">
        <v>1</v>
      </c>
      <c r="U32" s="41">
        <f t="shared" si="23"/>
        <v>200</v>
      </c>
      <c r="V32" s="41">
        <v>1</v>
      </c>
      <c r="W32" s="41">
        <f t="shared" si="24"/>
        <v>200</v>
      </c>
      <c r="X32" s="41">
        <v>1</v>
      </c>
      <c r="Y32" s="41">
        <f t="shared" si="25"/>
        <v>200</v>
      </c>
      <c r="Z32" s="41">
        <v>1</v>
      </c>
      <c r="AA32" s="41">
        <f t="shared" si="26"/>
        <v>200</v>
      </c>
      <c r="AB32" s="41">
        <v>1</v>
      </c>
      <c r="AC32" s="41">
        <f t="shared" si="27"/>
        <v>200</v>
      </c>
      <c r="AD32" s="41"/>
      <c r="AE32" s="41">
        <f t="shared" si="28"/>
        <v>0</v>
      </c>
      <c r="AF32" s="34">
        <f t="shared" si="29"/>
        <v>12</v>
      </c>
      <c r="AG32" s="41">
        <f t="shared" si="30"/>
        <v>2400</v>
      </c>
      <c r="AH32" s="48"/>
      <c r="AI32" s="48"/>
    </row>
    <row r="33" spans="1:35">
      <c r="A33" s="28" t="s">
        <v>101</v>
      </c>
      <c r="B33" s="28">
        <v>200</v>
      </c>
      <c r="C33" s="67" t="s">
        <v>68</v>
      </c>
      <c r="D33" s="41">
        <v>1</v>
      </c>
      <c r="E33" s="41">
        <f t="shared" si="15"/>
        <v>200</v>
      </c>
      <c r="F33" s="41">
        <v>0</v>
      </c>
      <c r="G33" s="41">
        <f t="shared" si="16"/>
        <v>0</v>
      </c>
      <c r="H33" s="41">
        <v>0</v>
      </c>
      <c r="I33" s="41">
        <f t="shared" si="17"/>
        <v>0</v>
      </c>
      <c r="J33" s="41">
        <v>0</v>
      </c>
      <c r="K33" s="41">
        <f t="shared" si="18"/>
        <v>0</v>
      </c>
      <c r="L33" s="41">
        <v>0</v>
      </c>
      <c r="M33" s="41">
        <f t="shared" si="19"/>
        <v>0</v>
      </c>
      <c r="N33" s="41">
        <v>0</v>
      </c>
      <c r="O33" s="41">
        <f t="shared" si="20"/>
        <v>0</v>
      </c>
      <c r="P33" s="41">
        <v>0</v>
      </c>
      <c r="Q33" s="41">
        <f t="shared" si="21"/>
        <v>0</v>
      </c>
      <c r="R33" s="41">
        <v>0</v>
      </c>
      <c r="S33" s="41">
        <f t="shared" si="22"/>
        <v>0</v>
      </c>
      <c r="T33" s="41">
        <v>0</v>
      </c>
      <c r="U33" s="41">
        <f t="shared" si="23"/>
        <v>0</v>
      </c>
      <c r="V33" s="41">
        <v>0</v>
      </c>
      <c r="W33" s="41">
        <f t="shared" si="24"/>
        <v>0</v>
      </c>
      <c r="X33" s="41">
        <v>0</v>
      </c>
      <c r="Y33" s="41">
        <f t="shared" si="25"/>
        <v>0</v>
      </c>
      <c r="Z33" s="41">
        <v>0</v>
      </c>
      <c r="AA33" s="41">
        <f t="shared" si="26"/>
        <v>0</v>
      </c>
      <c r="AB33" s="41">
        <v>0</v>
      </c>
      <c r="AC33" s="41">
        <f t="shared" si="27"/>
        <v>0</v>
      </c>
      <c r="AD33" s="41"/>
      <c r="AE33" s="41">
        <f t="shared" si="28"/>
        <v>0</v>
      </c>
      <c r="AF33" s="34">
        <f t="shared" si="29"/>
        <v>1</v>
      </c>
      <c r="AG33" s="41">
        <f t="shared" si="30"/>
        <v>200</v>
      </c>
      <c r="AH33" s="48"/>
      <c r="AI33" s="48"/>
    </row>
    <row r="34" spans="1:35">
      <c r="A34" s="28" t="s">
        <v>110</v>
      </c>
      <c r="B34" s="28">
        <v>140</v>
      </c>
      <c r="C34" s="67" t="s">
        <v>68</v>
      </c>
      <c r="D34" s="41">
        <v>2</v>
      </c>
      <c r="E34" s="41">
        <f t="shared" si="15"/>
        <v>280</v>
      </c>
      <c r="F34" s="41">
        <v>0</v>
      </c>
      <c r="G34" s="41">
        <f t="shared" si="16"/>
        <v>0</v>
      </c>
      <c r="H34" s="41">
        <v>0</v>
      </c>
      <c r="I34" s="41">
        <f t="shared" si="17"/>
        <v>0</v>
      </c>
      <c r="J34" s="41">
        <v>0</v>
      </c>
      <c r="K34" s="41">
        <f t="shared" si="18"/>
        <v>0</v>
      </c>
      <c r="L34" s="41">
        <v>0</v>
      </c>
      <c r="M34" s="41">
        <f t="shared" si="19"/>
        <v>0</v>
      </c>
      <c r="N34" s="41">
        <v>0</v>
      </c>
      <c r="O34" s="41">
        <f t="shared" si="20"/>
        <v>0</v>
      </c>
      <c r="P34" s="41">
        <v>0</v>
      </c>
      <c r="Q34" s="41">
        <f t="shared" si="21"/>
        <v>0</v>
      </c>
      <c r="R34" s="41">
        <v>0</v>
      </c>
      <c r="S34" s="41">
        <f t="shared" si="22"/>
        <v>0</v>
      </c>
      <c r="T34" s="41">
        <v>0</v>
      </c>
      <c r="U34" s="41">
        <f t="shared" si="23"/>
        <v>0</v>
      </c>
      <c r="V34" s="41">
        <v>0</v>
      </c>
      <c r="W34" s="41">
        <f t="shared" si="24"/>
        <v>0</v>
      </c>
      <c r="X34" s="41">
        <v>0</v>
      </c>
      <c r="Y34" s="41">
        <f t="shared" si="25"/>
        <v>0</v>
      </c>
      <c r="Z34" s="41">
        <v>0</v>
      </c>
      <c r="AA34" s="41">
        <f t="shared" si="26"/>
        <v>0</v>
      </c>
      <c r="AB34" s="41">
        <v>0</v>
      </c>
      <c r="AC34" s="41">
        <f t="shared" si="27"/>
        <v>0</v>
      </c>
      <c r="AD34" s="41"/>
      <c r="AE34" s="41">
        <f t="shared" si="28"/>
        <v>0</v>
      </c>
      <c r="AF34" s="34">
        <f t="shared" si="29"/>
        <v>2</v>
      </c>
      <c r="AG34" s="41">
        <f t="shared" si="30"/>
        <v>280</v>
      </c>
      <c r="AH34" s="48"/>
      <c r="AI34" s="48"/>
    </row>
    <row r="35" spans="1:35">
      <c r="A35" s="28" t="s">
        <v>111</v>
      </c>
      <c r="B35" s="28">
        <v>60</v>
      </c>
      <c r="C35" s="67" t="s">
        <v>68</v>
      </c>
      <c r="D35" s="41">
        <v>2</v>
      </c>
      <c r="E35" s="41">
        <f t="shared" si="15"/>
        <v>120</v>
      </c>
      <c r="F35" s="41">
        <v>0</v>
      </c>
      <c r="G35" s="41">
        <f t="shared" si="16"/>
        <v>0</v>
      </c>
      <c r="H35" s="41">
        <v>0</v>
      </c>
      <c r="I35" s="41">
        <f t="shared" si="17"/>
        <v>0</v>
      </c>
      <c r="J35" s="41">
        <v>0</v>
      </c>
      <c r="K35" s="41">
        <f t="shared" si="18"/>
        <v>0</v>
      </c>
      <c r="L35" s="41">
        <v>0</v>
      </c>
      <c r="M35" s="41">
        <f t="shared" si="19"/>
        <v>0</v>
      </c>
      <c r="N35" s="41">
        <v>0</v>
      </c>
      <c r="O35" s="41">
        <f t="shared" si="20"/>
        <v>0</v>
      </c>
      <c r="P35" s="41">
        <v>0</v>
      </c>
      <c r="Q35" s="41">
        <f t="shared" si="21"/>
        <v>0</v>
      </c>
      <c r="R35" s="41">
        <v>0</v>
      </c>
      <c r="S35" s="41">
        <f t="shared" si="22"/>
        <v>0</v>
      </c>
      <c r="T35" s="41">
        <v>0</v>
      </c>
      <c r="U35" s="41">
        <f t="shared" si="23"/>
        <v>0</v>
      </c>
      <c r="V35" s="41">
        <v>0</v>
      </c>
      <c r="W35" s="41">
        <f t="shared" si="24"/>
        <v>0</v>
      </c>
      <c r="X35" s="41">
        <v>0</v>
      </c>
      <c r="Y35" s="41">
        <f t="shared" si="25"/>
        <v>0</v>
      </c>
      <c r="Z35" s="41">
        <v>0</v>
      </c>
      <c r="AA35" s="41">
        <f t="shared" si="26"/>
        <v>0</v>
      </c>
      <c r="AB35" s="41">
        <v>0</v>
      </c>
      <c r="AC35" s="41">
        <f t="shared" si="27"/>
        <v>0</v>
      </c>
      <c r="AD35" s="41"/>
      <c r="AE35" s="41">
        <f t="shared" si="28"/>
        <v>0</v>
      </c>
      <c r="AF35" s="34">
        <f t="shared" si="29"/>
        <v>2</v>
      </c>
      <c r="AG35" s="41">
        <f t="shared" si="30"/>
        <v>120</v>
      </c>
      <c r="AH35" s="48"/>
      <c r="AI35" s="48"/>
    </row>
    <row r="36" spans="1:35">
      <c r="A36" s="70" t="s">
        <v>122</v>
      </c>
      <c r="B36" s="28"/>
      <c r="C36" s="67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64"/>
      <c r="AG36" s="41"/>
      <c r="AH36" s="48"/>
      <c r="AI36" s="48"/>
    </row>
    <row r="37" spans="1:35">
      <c r="A37" s="28" t="s">
        <v>112</v>
      </c>
      <c r="B37" s="28">
        <v>55</v>
      </c>
      <c r="C37" s="67" t="s">
        <v>68</v>
      </c>
      <c r="D37" s="41">
        <v>2</v>
      </c>
      <c r="E37" s="41">
        <f t="shared" ref="E37:E58" si="31">+D37*$B37</f>
        <v>110</v>
      </c>
      <c r="F37" s="41">
        <v>0</v>
      </c>
      <c r="G37" s="41">
        <f t="shared" ref="G37:G58" si="32">+F37*$B37</f>
        <v>0</v>
      </c>
      <c r="H37" s="41">
        <v>0</v>
      </c>
      <c r="I37" s="41">
        <f t="shared" ref="I37:I58" si="33">+H37*$B37</f>
        <v>0</v>
      </c>
      <c r="J37" s="41">
        <v>0</v>
      </c>
      <c r="K37" s="41">
        <f t="shared" ref="K37:K58" si="34">+J37*$B37</f>
        <v>0</v>
      </c>
      <c r="L37" s="41">
        <v>0</v>
      </c>
      <c r="M37" s="41">
        <f t="shared" ref="M37:M58" si="35">+L37*$B37</f>
        <v>0</v>
      </c>
      <c r="N37" s="41">
        <v>0</v>
      </c>
      <c r="O37" s="41">
        <f t="shared" ref="O37:O58" si="36">+N37*$B37</f>
        <v>0</v>
      </c>
      <c r="P37" s="41">
        <v>0</v>
      </c>
      <c r="Q37" s="41">
        <f t="shared" ref="Q37:Q58" si="37">+P37*$B37</f>
        <v>0</v>
      </c>
      <c r="R37" s="41">
        <v>0</v>
      </c>
      <c r="S37" s="41">
        <f t="shared" ref="S37:S58" si="38">+R37*$B37</f>
        <v>0</v>
      </c>
      <c r="T37" s="41">
        <v>0</v>
      </c>
      <c r="U37" s="41">
        <f t="shared" ref="U37:U58" si="39">+T37*$B37</f>
        <v>0</v>
      </c>
      <c r="V37" s="41">
        <v>0</v>
      </c>
      <c r="W37" s="41">
        <f t="shared" ref="W37:W58" si="40">+V37*$B37</f>
        <v>0</v>
      </c>
      <c r="X37" s="41">
        <v>0</v>
      </c>
      <c r="Y37" s="41">
        <f t="shared" ref="Y37:Y58" si="41">+X37*$B37</f>
        <v>0</v>
      </c>
      <c r="Z37" s="41">
        <v>0</v>
      </c>
      <c r="AA37" s="41">
        <f t="shared" ref="AA37:AA58" si="42">+Z37*$B37</f>
        <v>0</v>
      </c>
      <c r="AB37" s="41">
        <v>0</v>
      </c>
      <c r="AC37" s="41">
        <f t="shared" ref="AC37:AC58" si="43">+AB37*$B37</f>
        <v>0</v>
      </c>
      <c r="AD37" s="41"/>
      <c r="AE37" s="41">
        <f t="shared" ref="AE37:AE58" si="44">+AD37*$B37</f>
        <v>0</v>
      </c>
      <c r="AF37" s="34">
        <f t="shared" ref="AF37:AF58" si="45">+F37+H37+J37+L37+N37+P37+R37+T37+V37+X37+Z37+AB37+D37+AD37</f>
        <v>2</v>
      </c>
      <c r="AG37" s="41">
        <f t="shared" ref="AG37:AG58" si="46">+G37+I37+K37+M37+O37+Q37+S37+U37+W37+Y37+AA37+AC37+E37+AE37</f>
        <v>110</v>
      </c>
      <c r="AH37" s="48"/>
      <c r="AI37" s="48"/>
    </row>
    <row r="38" spans="1:35">
      <c r="A38" s="28" t="s">
        <v>113</v>
      </c>
      <c r="B38" s="28">
        <v>40</v>
      </c>
      <c r="C38" s="67" t="s">
        <v>29</v>
      </c>
      <c r="D38" s="41">
        <v>0</v>
      </c>
      <c r="E38" s="41">
        <f t="shared" si="31"/>
        <v>0</v>
      </c>
      <c r="F38" s="41">
        <v>1</v>
      </c>
      <c r="G38" s="41">
        <f t="shared" si="32"/>
        <v>40</v>
      </c>
      <c r="H38" s="41">
        <v>1</v>
      </c>
      <c r="I38" s="41">
        <f t="shared" si="33"/>
        <v>40</v>
      </c>
      <c r="J38" s="41">
        <v>1</v>
      </c>
      <c r="K38" s="41">
        <f t="shared" si="34"/>
        <v>40</v>
      </c>
      <c r="L38" s="41">
        <v>1</v>
      </c>
      <c r="M38" s="41">
        <f t="shared" si="35"/>
        <v>40</v>
      </c>
      <c r="N38" s="41">
        <v>1</v>
      </c>
      <c r="O38" s="41">
        <f t="shared" si="36"/>
        <v>40</v>
      </c>
      <c r="P38" s="41">
        <v>1</v>
      </c>
      <c r="Q38" s="41">
        <f t="shared" si="37"/>
        <v>40</v>
      </c>
      <c r="R38" s="41">
        <v>1</v>
      </c>
      <c r="S38" s="41">
        <f t="shared" si="38"/>
        <v>40</v>
      </c>
      <c r="T38" s="41">
        <v>1</v>
      </c>
      <c r="U38" s="41">
        <f t="shared" si="39"/>
        <v>40</v>
      </c>
      <c r="V38" s="41">
        <v>1</v>
      </c>
      <c r="W38" s="41">
        <f t="shared" si="40"/>
        <v>40</v>
      </c>
      <c r="X38" s="41">
        <v>1</v>
      </c>
      <c r="Y38" s="41">
        <f t="shared" si="41"/>
        <v>40</v>
      </c>
      <c r="Z38" s="41">
        <v>1</v>
      </c>
      <c r="AA38" s="41">
        <f t="shared" si="42"/>
        <v>40</v>
      </c>
      <c r="AB38" s="41">
        <v>1</v>
      </c>
      <c r="AC38" s="41">
        <f t="shared" si="43"/>
        <v>40</v>
      </c>
      <c r="AD38" s="41"/>
      <c r="AE38" s="41">
        <f t="shared" si="44"/>
        <v>0</v>
      </c>
      <c r="AF38" s="34">
        <f t="shared" si="45"/>
        <v>12</v>
      </c>
      <c r="AG38" s="41">
        <f t="shared" si="46"/>
        <v>480</v>
      </c>
      <c r="AH38" s="48"/>
      <c r="AI38" s="48"/>
    </row>
    <row r="39" spans="1:35">
      <c r="A39" s="28" t="s">
        <v>121</v>
      </c>
      <c r="B39" s="28">
        <v>100</v>
      </c>
      <c r="C39" s="67" t="s">
        <v>68</v>
      </c>
      <c r="D39" s="41">
        <v>1</v>
      </c>
      <c r="E39" s="41">
        <f t="shared" si="31"/>
        <v>100</v>
      </c>
      <c r="F39" s="41">
        <v>0</v>
      </c>
      <c r="G39" s="41">
        <f t="shared" si="32"/>
        <v>0</v>
      </c>
      <c r="H39" s="41">
        <v>0</v>
      </c>
      <c r="I39" s="41">
        <f t="shared" si="33"/>
        <v>0</v>
      </c>
      <c r="J39" s="41">
        <v>0</v>
      </c>
      <c r="K39" s="41">
        <f t="shared" si="34"/>
        <v>0</v>
      </c>
      <c r="L39" s="41">
        <v>0</v>
      </c>
      <c r="M39" s="41">
        <f t="shared" si="35"/>
        <v>0</v>
      </c>
      <c r="N39" s="41">
        <v>0</v>
      </c>
      <c r="O39" s="41">
        <f t="shared" si="36"/>
        <v>0</v>
      </c>
      <c r="P39" s="41">
        <v>0</v>
      </c>
      <c r="Q39" s="41">
        <f t="shared" si="37"/>
        <v>0</v>
      </c>
      <c r="R39" s="41">
        <v>0</v>
      </c>
      <c r="S39" s="41">
        <f t="shared" si="38"/>
        <v>0</v>
      </c>
      <c r="T39" s="41">
        <v>0</v>
      </c>
      <c r="U39" s="41">
        <f t="shared" si="39"/>
        <v>0</v>
      </c>
      <c r="V39" s="41">
        <v>0</v>
      </c>
      <c r="W39" s="41">
        <f t="shared" si="40"/>
        <v>0</v>
      </c>
      <c r="X39" s="41">
        <v>0</v>
      </c>
      <c r="Y39" s="41">
        <f t="shared" si="41"/>
        <v>0</v>
      </c>
      <c r="Z39" s="41">
        <v>0</v>
      </c>
      <c r="AA39" s="41">
        <f t="shared" si="42"/>
        <v>0</v>
      </c>
      <c r="AB39" s="41">
        <v>0</v>
      </c>
      <c r="AC39" s="41">
        <f t="shared" si="43"/>
        <v>0</v>
      </c>
      <c r="AD39" s="41"/>
      <c r="AE39" s="41">
        <f t="shared" si="44"/>
        <v>0</v>
      </c>
      <c r="AF39" s="34">
        <f t="shared" si="45"/>
        <v>1</v>
      </c>
      <c r="AG39" s="41">
        <f t="shared" si="46"/>
        <v>100</v>
      </c>
      <c r="AH39" s="48"/>
      <c r="AI39" s="48"/>
    </row>
    <row r="40" spans="1:35">
      <c r="A40" s="28" t="s">
        <v>123</v>
      </c>
      <c r="B40" s="28">
        <v>100</v>
      </c>
      <c r="C40" s="67" t="s">
        <v>68</v>
      </c>
      <c r="D40" s="41">
        <v>1</v>
      </c>
      <c r="E40" s="41">
        <f t="shared" si="31"/>
        <v>100</v>
      </c>
      <c r="F40" s="41">
        <v>0</v>
      </c>
      <c r="G40" s="41">
        <f t="shared" si="32"/>
        <v>0</v>
      </c>
      <c r="H40" s="41">
        <v>0</v>
      </c>
      <c r="I40" s="41">
        <f t="shared" si="33"/>
        <v>0</v>
      </c>
      <c r="J40" s="41">
        <v>0</v>
      </c>
      <c r="K40" s="41">
        <f t="shared" si="34"/>
        <v>0</v>
      </c>
      <c r="L40" s="41">
        <v>0</v>
      </c>
      <c r="M40" s="41">
        <f t="shared" si="35"/>
        <v>0</v>
      </c>
      <c r="N40" s="41">
        <v>0</v>
      </c>
      <c r="O40" s="41">
        <f t="shared" si="36"/>
        <v>0</v>
      </c>
      <c r="P40" s="41">
        <v>0</v>
      </c>
      <c r="Q40" s="41">
        <f t="shared" si="37"/>
        <v>0</v>
      </c>
      <c r="R40" s="41">
        <v>0</v>
      </c>
      <c r="S40" s="41">
        <f t="shared" si="38"/>
        <v>0</v>
      </c>
      <c r="T40" s="41">
        <v>0</v>
      </c>
      <c r="U40" s="41">
        <f t="shared" si="39"/>
        <v>0</v>
      </c>
      <c r="V40" s="41">
        <v>0</v>
      </c>
      <c r="W40" s="41">
        <f t="shared" si="40"/>
        <v>0</v>
      </c>
      <c r="X40" s="41">
        <v>0</v>
      </c>
      <c r="Y40" s="41">
        <f t="shared" si="41"/>
        <v>0</v>
      </c>
      <c r="Z40" s="41">
        <v>0</v>
      </c>
      <c r="AA40" s="41">
        <f t="shared" si="42"/>
        <v>0</v>
      </c>
      <c r="AB40" s="41">
        <v>0</v>
      </c>
      <c r="AC40" s="41">
        <f t="shared" si="43"/>
        <v>0</v>
      </c>
      <c r="AD40" s="41"/>
      <c r="AE40" s="41">
        <f t="shared" si="44"/>
        <v>0</v>
      </c>
      <c r="AF40" s="34">
        <f t="shared" si="45"/>
        <v>1</v>
      </c>
      <c r="AG40" s="41">
        <f t="shared" si="46"/>
        <v>100</v>
      </c>
      <c r="AH40" s="48"/>
      <c r="AI40" s="48"/>
    </row>
    <row r="41" spans="1:35">
      <c r="A41" s="28" t="s">
        <v>124</v>
      </c>
      <c r="B41" s="28">
        <v>20</v>
      </c>
      <c r="C41" s="67" t="s">
        <v>68</v>
      </c>
      <c r="D41" s="41">
        <v>1</v>
      </c>
      <c r="E41" s="41">
        <f t="shared" si="31"/>
        <v>20</v>
      </c>
      <c r="F41" s="41">
        <v>0</v>
      </c>
      <c r="G41" s="41">
        <f t="shared" si="32"/>
        <v>0</v>
      </c>
      <c r="H41" s="41">
        <v>0</v>
      </c>
      <c r="I41" s="41">
        <f t="shared" si="33"/>
        <v>0</v>
      </c>
      <c r="J41" s="41">
        <v>0</v>
      </c>
      <c r="K41" s="41">
        <f t="shared" si="34"/>
        <v>0</v>
      </c>
      <c r="L41" s="41">
        <v>0</v>
      </c>
      <c r="M41" s="41">
        <f t="shared" si="35"/>
        <v>0</v>
      </c>
      <c r="N41" s="41">
        <v>0</v>
      </c>
      <c r="O41" s="41">
        <f t="shared" si="36"/>
        <v>0</v>
      </c>
      <c r="P41" s="41">
        <v>0</v>
      </c>
      <c r="Q41" s="41">
        <f t="shared" si="37"/>
        <v>0</v>
      </c>
      <c r="R41" s="41">
        <v>0</v>
      </c>
      <c r="S41" s="41">
        <f t="shared" si="38"/>
        <v>0</v>
      </c>
      <c r="T41" s="41">
        <v>0</v>
      </c>
      <c r="U41" s="41">
        <f t="shared" si="39"/>
        <v>0</v>
      </c>
      <c r="V41" s="41">
        <v>0</v>
      </c>
      <c r="W41" s="41">
        <f t="shared" si="40"/>
        <v>0</v>
      </c>
      <c r="X41" s="41">
        <v>0</v>
      </c>
      <c r="Y41" s="41">
        <f t="shared" si="41"/>
        <v>0</v>
      </c>
      <c r="Z41" s="41">
        <v>0</v>
      </c>
      <c r="AA41" s="41">
        <f t="shared" si="42"/>
        <v>0</v>
      </c>
      <c r="AB41" s="41">
        <v>0</v>
      </c>
      <c r="AC41" s="41">
        <f t="shared" si="43"/>
        <v>0</v>
      </c>
      <c r="AD41" s="41"/>
      <c r="AE41" s="41">
        <f t="shared" si="44"/>
        <v>0</v>
      </c>
      <c r="AF41" s="34">
        <f t="shared" si="45"/>
        <v>1</v>
      </c>
      <c r="AG41" s="41">
        <f t="shared" si="46"/>
        <v>20</v>
      </c>
      <c r="AH41" s="48"/>
      <c r="AI41" s="48"/>
    </row>
    <row r="42" spans="1:35">
      <c r="A42" s="28" t="s">
        <v>125</v>
      </c>
      <c r="B42" s="28">
        <v>10</v>
      </c>
      <c r="C42" s="67" t="s">
        <v>68</v>
      </c>
      <c r="D42" s="41">
        <v>1</v>
      </c>
      <c r="E42" s="41">
        <f t="shared" si="31"/>
        <v>10</v>
      </c>
      <c r="F42" s="41">
        <v>0</v>
      </c>
      <c r="G42" s="41">
        <f t="shared" si="32"/>
        <v>0</v>
      </c>
      <c r="H42" s="41">
        <v>0</v>
      </c>
      <c r="I42" s="41">
        <f t="shared" si="33"/>
        <v>0</v>
      </c>
      <c r="J42" s="41">
        <v>0</v>
      </c>
      <c r="K42" s="41">
        <f t="shared" si="34"/>
        <v>0</v>
      </c>
      <c r="L42" s="41">
        <v>0</v>
      </c>
      <c r="M42" s="41">
        <f t="shared" si="35"/>
        <v>0</v>
      </c>
      <c r="N42" s="41">
        <v>0</v>
      </c>
      <c r="O42" s="41">
        <f t="shared" si="36"/>
        <v>0</v>
      </c>
      <c r="P42" s="41">
        <v>0</v>
      </c>
      <c r="Q42" s="41">
        <f t="shared" si="37"/>
        <v>0</v>
      </c>
      <c r="R42" s="41">
        <v>0</v>
      </c>
      <c r="S42" s="41">
        <f t="shared" si="38"/>
        <v>0</v>
      </c>
      <c r="T42" s="41">
        <v>0</v>
      </c>
      <c r="U42" s="41">
        <f t="shared" si="39"/>
        <v>0</v>
      </c>
      <c r="V42" s="41">
        <v>0</v>
      </c>
      <c r="W42" s="41">
        <f t="shared" si="40"/>
        <v>0</v>
      </c>
      <c r="X42" s="41">
        <v>0</v>
      </c>
      <c r="Y42" s="41">
        <f t="shared" si="41"/>
        <v>0</v>
      </c>
      <c r="Z42" s="41">
        <v>0</v>
      </c>
      <c r="AA42" s="41">
        <f t="shared" si="42"/>
        <v>0</v>
      </c>
      <c r="AB42" s="41">
        <v>0</v>
      </c>
      <c r="AC42" s="41">
        <f t="shared" si="43"/>
        <v>0</v>
      </c>
      <c r="AD42" s="41"/>
      <c r="AE42" s="41">
        <f t="shared" si="44"/>
        <v>0</v>
      </c>
      <c r="AF42" s="34">
        <f t="shared" si="45"/>
        <v>1</v>
      </c>
      <c r="AG42" s="41">
        <f t="shared" si="46"/>
        <v>10</v>
      </c>
      <c r="AH42" s="48"/>
      <c r="AI42" s="48"/>
    </row>
    <row r="43" spans="1:35">
      <c r="A43" s="28" t="s">
        <v>126</v>
      </c>
      <c r="B43" s="28">
        <v>50</v>
      </c>
      <c r="C43" s="67" t="s">
        <v>68</v>
      </c>
      <c r="D43" s="41">
        <v>1</v>
      </c>
      <c r="E43" s="41">
        <f t="shared" si="31"/>
        <v>50</v>
      </c>
      <c r="F43" s="41">
        <v>0</v>
      </c>
      <c r="G43" s="41">
        <f t="shared" si="32"/>
        <v>0</v>
      </c>
      <c r="H43" s="41">
        <v>0</v>
      </c>
      <c r="I43" s="41">
        <f t="shared" si="33"/>
        <v>0</v>
      </c>
      <c r="J43" s="41">
        <v>0</v>
      </c>
      <c r="K43" s="41">
        <f t="shared" si="34"/>
        <v>0</v>
      </c>
      <c r="L43" s="41">
        <v>0</v>
      </c>
      <c r="M43" s="41">
        <f t="shared" si="35"/>
        <v>0</v>
      </c>
      <c r="N43" s="41">
        <v>0</v>
      </c>
      <c r="O43" s="41">
        <f t="shared" si="36"/>
        <v>0</v>
      </c>
      <c r="P43" s="41">
        <v>0</v>
      </c>
      <c r="Q43" s="41">
        <f t="shared" si="37"/>
        <v>0</v>
      </c>
      <c r="R43" s="41">
        <v>0</v>
      </c>
      <c r="S43" s="41">
        <f t="shared" si="38"/>
        <v>0</v>
      </c>
      <c r="T43" s="41">
        <v>0</v>
      </c>
      <c r="U43" s="41">
        <f t="shared" si="39"/>
        <v>0</v>
      </c>
      <c r="V43" s="41">
        <v>0</v>
      </c>
      <c r="W43" s="41">
        <f t="shared" si="40"/>
        <v>0</v>
      </c>
      <c r="X43" s="41">
        <v>0</v>
      </c>
      <c r="Y43" s="41">
        <f t="shared" si="41"/>
        <v>0</v>
      </c>
      <c r="Z43" s="41">
        <v>0</v>
      </c>
      <c r="AA43" s="41">
        <f t="shared" si="42"/>
        <v>0</v>
      </c>
      <c r="AB43" s="41">
        <v>0</v>
      </c>
      <c r="AC43" s="41">
        <f t="shared" si="43"/>
        <v>0</v>
      </c>
      <c r="AD43" s="41"/>
      <c r="AE43" s="41">
        <f t="shared" si="44"/>
        <v>0</v>
      </c>
      <c r="AF43" s="34">
        <f t="shared" si="45"/>
        <v>1</v>
      </c>
      <c r="AG43" s="41">
        <f t="shared" si="46"/>
        <v>50</v>
      </c>
      <c r="AH43" s="48"/>
      <c r="AI43" s="48"/>
    </row>
    <row r="44" spans="1:35">
      <c r="A44" s="28" t="s">
        <v>127</v>
      </c>
      <c r="B44" s="28">
        <v>25</v>
      </c>
      <c r="C44" s="67" t="s">
        <v>68</v>
      </c>
      <c r="D44" s="41">
        <v>1</v>
      </c>
      <c r="E44" s="41">
        <f t="shared" si="31"/>
        <v>25</v>
      </c>
      <c r="F44" s="41">
        <v>0</v>
      </c>
      <c r="G44" s="41">
        <f t="shared" si="32"/>
        <v>0</v>
      </c>
      <c r="H44" s="41">
        <v>0</v>
      </c>
      <c r="I44" s="41">
        <f t="shared" si="33"/>
        <v>0</v>
      </c>
      <c r="J44" s="41">
        <v>0</v>
      </c>
      <c r="K44" s="41">
        <f t="shared" si="34"/>
        <v>0</v>
      </c>
      <c r="L44" s="41">
        <v>0</v>
      </c>
      <c r="M44" s="41">
        <f t="shared" si="35"/>
        <v>0</v>
      </c>
      <c r="N44" s="41">
        <v>0</v>
      </c>
      <c r="O44" s="41">
        <f t="shared" si="36"/>
        <v>0</v>
      </c>
      <c r="P44" s="41">
        <v>0</v>
      </c>
      <c r="Q44" s="41">
        <f t="shared" si="37"/>
        <v>0</v>
      </c>
      <c r="R44" s="41">
        <v>0</v>
      </c>
      <c r="S44" s="41">
        <f t="shared" si="38"/>
        <v>0</v>
      </c>
      <c r="T44" s="41">
        <v>0</v>
      </c>
      <c r="U44" s="41">
        <f t="shared" si="39"/>
        <v>0</v>
      </c>
      <c r="V44" s="41">
        <v>0</v>
      </c>
      <c r="W44" s="41">
        <f t="shared" si="40"/>
        <v>0</v>
      </c>
      <c r="X44" s="41">
        <v>0</v>
      </c>
      <c r="Y44" s="41">
        <f t="shared" si="41"/>
        <v>0</v>
      </c>
      <c r="Z44" s="41">
        <v>0</v>
      </c>
      <c r="AA44" s="41">
        <f t="shared" si="42"/>
        <v>0</v>
      </c>
      <c r="AB44" s="41">
        <v>0</v>
      </c>
      <c r="AC44" s="41">
        <f t="shared" si="43"/>
        <v>0</v>
      </c>
      <c r="AD44" s="41"/>
      <c r="AE44" s="41">
        <f t="shared" si="44"/>
        <v>0</v>
      </c>
      <c r="AF44" s="34">
        <f t="shared" si="45"/>
        <v>1</v>
      </c>
      <c r="AG44" s="41">
        <f t="shared" si="46"/>
        <v>25</v>
      </c>
      <c r="AH44" s="48"/>
      <c r="AI44" s="48"/>
    </row>
    <row r="45" spans="1:35">
      <c r="A45" s="28" t="s">
        <v>128</v>
      </c>
      <c r="B45" s="28">
        <v>10</v>
      </c>
      <c r="C45" s="67" t="s">
        <v>68</v>
      </c>
      <c r="D45" s="41">
        <v>1</v>
      </c>
      <c r="E45" s="41">
        <f t="shared" si="31"/>
        <v>10</v>
      </c>
      <c r="F45" s="41">
        <v>0</v>
      </c>
      <c r="G45" s="41">
        <f t="shared" si="32"/>
        <v>0</v>
      </c>
      <c r="H45" s="41">
        <v>0</v>
      </c>
      <c r="I45" s="41">
        <f t="shared" si="33"/>
        <v>0</v>
      </c>
      <c r="J45" s="41">
        <v>0</v>
      </c>
      <c r="K45" s="41">
        <f t="shared" si="34"/>
        <v>0</v>
      </c>
      <c r="L45" s="41">
        <v>0</v>
      </c>
      <c r="M45" s="41">
        <f t="shared" si="35"/>
        <v>0</v>
      </c>
      <c r="N45" s="41">
        <v>0</v>
      </c>
      <c r="O45" s="41">
        <f t="shared" si="36"/>
        <v>0</v>
      </c>
      <c r="P45" s="41">
        <v>0</v>
      </c>
      <c r="Q45" s="41">
        <f t="shared" si="37"/>
        <v>0</v>
      </c>
      <c r="R45" s="41">
        <v>0</v>
      </c>
      <c r="S45" s="41">
        <f t="shared" si="38"/>
        <v>0</v>
      </c>
      <c r="T45" s="41">
        <v>0</v>
      </c>
      <c r="U45" s="41">
        <f t="shared" si="39"/>
        <v>0</v>
      </c>
      <c r="V45" s="41">
        <v>0</v>
      </c>
      <c r="W45" s="41">
        <f t="shared" si="40"/>
        <v>0</v>
      </c>
      <c r="X45" s="41">
        <v>0</v>
      </c>
      <c r="Y45" s="41">
        <f t="shared" si="41"/>
        <v>0</v>
      </c>
      <c r="Z45" s="41">
        <v>0</v>
      </c>
      <c r="AA45" s="41">
        <f t="shared" si="42"/>
        <v>0</v>
      </c>
      <c r="AB45" s="41">
        <v>0</v>
      </c>
      <c r="AC45" s="41">
        <f t="shared" si="43"/>
        <v>0</v>
      </c>
      <c r="AD45" s="41"/>
      <c r="AE45" s="41">
        <f t="shared" si="44"/>
        <v>0</v>
      </c>
      <c r="AF45" s="34">
        <f t="shared" si="45"/>
        <v>1</v>
      </c>
      <c r="AG45" s="41">
        <f t="shared" si="46"/>
        <v>10</v>
      </c>
      <c r="AH45" s="48"/>
      <c r="AI45" s="48"/>
    </row>
    <row r="46" spans="1:35">
      <c r="A46" s="28" t="s">
        <v>129</v>
      </c>
      <c r="B46" s="28">
        <v>10</v>
      </c>
      <c r="C46" s="67" t="s">
        <v>29</v>
      </c>
      <c r="D46" s="41">
        <v>0</v>
      </c>
      <c r="E46" s="41">
        <f t="shared" si="31"/>
        <v>0</v>
      </c>
      <c r="F46" s="41">
        <v>1</v>
      </c>
      <c r="G46" s="41">
        <f t="shared" si="32"/>
        <v>10</v>
      </c>
      <c r="H46" s="41">
        <v>1</v>
      </c>
      <c r="I46" s="41">
        <f t="shared" si="33"/>
        <v>10</v>
      </c>
      <c r="J46" s="41">
        <v>1</v>
      </c>
      <c r="K46" s="41">
        <f t="shared" si="34"/>
        <v>10</v>
      </c>
      <c r="L46" s="41">
        <v>1</v>
      </c>
      <c r="M46" s="41">
        <f t="shared" si="35"/>
        <v>10</v>
      </c>
      <c r="N46" s="41">
        <v>1</v>
      </c>
      <c r="O46" s="41">
        <f t="shared" si="36"/>
        <v>10</v>
      </c>
      <c r="P46" s="41">
        <v>1</v>
      </c>
      <c r="Q46" s="41">
        <f t="shared" si="37"/>
        <v>10</v>
      </c>
      <c r="R46" s="41">
        <v>1</v>
      </c>
      <c r="S46" s="41">
        <f t="shared" si="38"/>
        <v>10</v>
      </c>
      <c r="T46" s="41">
        <v>1</v>
      </c>
      <c r="U46" s="41">
        <f t="shared" si="39"/>
        <v>10</v>
      </c>
      <c r="V46" s="41">
        <v>1</v>
      </c>
      <c r="W46" s="41">
        <f t="shared" si="40"/>
        <v>10</v>
      </c>
      <c r="X46" s="41">
        <v>1</v>
      </c>
      <c r="Y46" s="41">
        <f t="shared" si="41"/>
        <v>10</v>
      </c>
      <c r="Z46" s="41">
        <v>1</v>
      </c>
      <c r="AA46" s="41">
        <f t="shared" si="42"/>
        <v>10</v>
      </c>
      <c r="AB46" s="41">
        <v>1</v>
      </c>
      <c r="AC46" s="41">
        <f t="shared" si="43"/>
        <v>10</v>
      </c>
      <c r="AD46" s="41"/>
      <c r="AE46" s="41">
        <f t="shared" si="44"/>
        <v>0</v>
      </c>
      <c r="AF46" s="34">
        <f t="shared" si="45"/>
        <v>12</v>
      </c>
      <c r="AG46" s="41">
        <f t="shared" si="46"/>
        <v>120</v>
      </c>
      <c r="AH46" s="48"/>
      <c r="AI46" s="48"/>
    </row>
    <row r="47" spans="1:35">
      <c r="A47" s="28" t="s">
        <v>130</v>
      </c>
      <c r="B47" s="28">
        <v>300</v>
      </c>
      <c r="C47" s="67" t="s">
        <v>68</v>
      </c>
      <c r="D47" s="41">
        <v>1</v>
      </c>
      <c r="E47" s="41">
        <f t="shared" si="31"/>
        <v>300</v>
      </c>
      <c r="F47" s="41">
        <v>0</v>
      </c>
      <c r="G47" s="41">
        <f t="shared" si="32"/>
        <v>0</v>
      </c>
      <c r="H47" s="41">
        <v>0</v>
      </c>
      <c r="I47" s="41">
        <f t="shared" si="33"/>
        <v>0</v>
      </c>
      <c r="J47" s="41">
        <v>0</v>
      </c>
      <c r="K47" s="41">
        <f t="shared" si="34"/>
        <v>0</v>
      </c>
      <c r="L47" s="41">
        <v>0</v>
      </c>
      <c r="M47" s="41">
        <f t="shared" si="35"/>
        <v>0</v>
      </c>
      <c r="N47" s="41">
        <v>0</v>
      </c>
      <c r="O47" s="41">
        <f t="shared" si="36"/>
        <v>0</v>
      </c>
      <c r="P47" s="41">
        <v>0</v>
      </c>
      <c r="Q47" s="41">
        <f t="shared" si="37"/>
        <v>0</v>
      </c>
      <c r="R47" s="41">
        <v>0</v>
      </c>
      <c r="S47" s="41">
        <f t="shared" si="38"/>
        <v>0</v>
      </c>
      <c r="T47" s="41">
        <v>0</v>
      </c>
      <c r="U47" s="41">
        <f t="shared" si="39"/>
        <v>0</v>
      </c>
      <c r="V47" s="41">
        <v>0</v>
      </c>
      <c r="W47" s="41">
        <f t="shared" si="40"/>
        <v>0</v>
      </c>
      <c r="X47" s="41">
        <v>0</v>
      </c>
      <c r="Y47" s="41">
        <f t="shared" si="41"/>
        <v>0</v>
      </c>
      <c r="Z47" s="41">
        <v>0</v>
      </c>
      <c r="AA47" s="41">
        <f t="shared" si="42"/>
        <v>0</v>
      </c>
      <c r="AB47" s="41">
        <v>0</v>
      </c>
      <c r="AC47" s="41">
        <f t="shared" si="43"/>
        <v>0</v>
      </c>
      <c r="AD47" s="41"/>
      <c r="AE47" s="41">
        <f t="shared" si="44"/>
        <v>0</v>
      </c>
      <c r="AF47" s="34">
        <f t="shared" si="45"/>
        <v>1</v>
      </c>
      <c r="AG47" s="41">
        <f t="shared" si="46"/>
        <v>300</v>
      </c>
      <c r="AH47" s="48"/>
      <c r="AI47" s="48"/>
    </row>
    <row r="48" spans="1:35" ht="38.25">
      <c r="A48" s="72" t="s">
        <v>131</v>
      </c>
      <c r="B48" s="28">
        <v>200</v>
      </c>
      <c r="C48" s="67" t="s">
        <v>29</v>
      </c>
      <c r="D48" s="41">
        <v>0</v>
      </c>
      <c r="E48" s="41">
        <f t="shared" si="31"/>
        <v>0</v>
      </c>
      <c r="F48" s="41">
        <v>1</v>
      </c>
      <c r="G48" s="41">
        <f t="shared" si="32"/>
        <v>200</v>
      </c>
      <c r="H48" s="41">
        <v>1</v>
      </c>
      <c r="I48" s="41">
        <f t="shared" si="33"/>
        <v>200</v>
      </c>
      <c r="J48" s="41">
        <v>1</v>
      </c>
      <c r="K48" s="41">
        <f t="shared" si="34"/>
        <v>200</v>
      </c>
      <c r="L48" s="41">
        <v>1</v>
      </c>
      <c r="M48" s="41">
        <f t="shared" si="35"/>
        <v>200</v>
      </c>
      <c r="N48" s="41">
        <v>1</v>
      </c>
      <c r="O48" s="41">
        <f t="shared" si="36"/>
        <v>200</v>
      </c>
      <c r="P48" s="41">
        <v>1</v>
      </c>
      <c r="Q48" s="41">
        <f t="shared" si="37"/>
        <v>200</v>
      </c>
      <c r="R48" s="41">
        <v>1</v>
      </c>
      <c r="S48" s="41">
        <f t="shared" si="38"/>
        <v>200</v>
      </c>
      <c r="T48" s="41">
        <v>1</v>
      </c>
      <c r="U48" s="41">
        <f t="shared" si="39"/>
        <v>200</v>
      </c>
      <c r="V48" s="41">
        <v>1</v>
      </c>
      <c r="W48" s="41">
        <f t="shared" si="40"/>
        <v>200</v>
      </c>
      <c r="X48" s="41">
        <v>1</v>
      </c>
      <c r="Y48" s="41">
        <f t="shared" si="41"/>
        <v>200</v>
      </c>
      <c r="Z48" s="41">
        <v>1</v>
      </c>
      <c r="AA48" s="41">
        <f t="shared" si="42"/>
        <v>200</v>
      </c>
      <c r="AB48" s="41">
        <v>1</v>
      </c>
      <c r="AC48" s="41">
        <f t="shared" si="43"/>
        <v>200</v>
      </c>
      <c r="AD48" s="41"/>
      <c r="AE48" s="41">
        <f t="shared" si="44"/>
        <v>0</v>
      </c>
      <c r="AF48" s="34">
        <f t="shared" si="45"/>
        <v>12</v>
      </c>
      <c r="AG48" s="41">
        <f t="shared" si="46"/>
        <v>2400</v>
      </c>
      <c r="AH48" s="48"/>
      <c r="AI48" s="48"/>
    </row>
    <row r="49" spans="1:36">
      <c r="A49" s="28" t="s">
        <v>132</v>
      </c>
      <c r="B49" s="28">
        <v>25</v>
      </c>
      <c r="C49" s="67" t="s">
        <v>68</v>
      </c>
      <c r="D49" s="41">
        <v>3</v>
      </c>
      <c r="E49" s="41">
        <f t="shared" si="31"/>
        <v>75</v>
      </c>
      <c r="F49" s="41">
        <v>0</v>
      </c>
      <c r="G49" s="41">
        <f t="shared" si="32"/>
        <v>0</v>
      </c>
      <c r="H49" s="41">
        <v>0</v>
      </c>
      <c r="I49" s="41">
        <f t="shared" si="33"/>
        <v>0</v>
      </c>
      <c r="J49" s="41">
        <v>0</v>
      </c>
      <c r="K49" s="41">
        <f t="shared" si="34"/>
        <v>0</v>
      </c>
      <c r="L49" s="41">
        <v>0</v>
      </c>
      <c r="M49" s="41">
        <f t="shared" si="35"/>
        <v>0</v>
      </c>
      <c r="N49" s="41">
        <v>0</v>
      </c>
      <c r="O49" s="41">
        <f t="shared" si="36"/>
        <v>0</v>
      </c>
      <c r="P49" s="41">
        <v>0</v>
      </c>
      <c r="Q49" s="41">
        <f t="shared" si="37"/>
        <v>0</v>
      </c>
      <c r="R49" s="41">
        <v>0</v>
      </c>
      <c r="S49" s="41">
        <f t="shared" si="38"/>
        <v>0</v>
      </c>
      <c r="T49" s="41">
        <v>0</v>
      </c>
      <c r="U49" s="41">
        <f t="shared" si="39"/>
        <v>0</v>
      </c>
      <c r="V49" s="41">
        <v>0</v>
      </c>
      <c r="W49" s="41">
        <f t="shared" si="40"/>
        <v>0</v>
      </c>
      <c r="X49" s="41">
        <v>0</v>
      </c>
      <c r="Y49" s="41">
        <f t="shared" si="41"/>
        <v>0</v>
      </c>
      <c r="Z49" s="41">
        <v>0</v>
      </c>
      <c r="AA49" s="41">
        <f t="shared" si="42"/>
        <v>0</v>
      </c>
      <c r="AB49" s="41">
        <v>0</v>
      </c>
      <c r="AC49" s="41">
        <f t="shared" si="43"/>
        <v>0</v>
      </c>
      <c r="AD49" s="41"/>
      <c r="AE49" s="41">
        <f t="shared" si="44"/>
        <v>0</v>
      </c>
      <c r="AF49" s="34">
        <f t="shared" si="45"/>
        <v>3</v>
      </c>
      <c r="AG49" s="41">
        <f t="shared" si="46"/>
        <v>75</v>
      </c>
      <c r="AH49" s="48"/>
      <c r="AI49" s="48"/>
    </row>
    <row r="50" spans="1:36">
      <c r="A50" s="28" t="s">
        <v>133</v>
      </c>
      <c r="B50" s="28">
        <v>30</v>
      </c>
      <c r="C50" s="67" t="s">
        <v>29</v>
      </c>
      <c r="D50" s="41">
        <v>0</v>
      </c>
      <c r="E50" s="41">
        <f t="shared" si="31"/>
        <v>0</v>
      </c>
      <c r="F50" s="41">
        <v>1</v>
      </c>
      <c r="G50" s="41">
        <f t="shared" si="32"/>
        <v>30</v>
      </c>
      <c r="H50" s="41">
        <v>1</v>
      </c>
      <c r="I50" s="41">
        <f t="shared" si="33"/>
        <v>30</v>
      </c>
      <c r="J50" s="41">
        <v>1</v>
      </c>
      <c r="K50" s="41">
        <f t="shared" si="34"/>
        <v>30</v>
      </c>
      <c r="L50" s="41">
        <v>1</v>
      </c>
      <c r="M50" s="41">
        <f t="shared" si="35"/>
        <v>30</v>
      </c>
      <c r="N50" s="41">
        <v>1</v>
      </c>
      <c r="O50" s="41">
        <f t="shared" si="36"/>
        <v>30</v>
      </c>
      <c r="P50" s="41">
        <v>1</v>
      </c>
      <c r="Q50" s="41">
        <f t="shared" si="37"/>
        <v>30</v>
      </c>
      <c r="R50" s="41">
        <v>1</v>
      </c>
      <c r="S50" s="41">
        <f t="shared" si="38"/>
        <v>30</v>
      </c>
      <c r="T50" s="41">
        <v>1</v>
      </c>
      <c r="U50" s="41">
        <f t="shared" si="39"/>
        <v>30</v>
      </c>
      <c r="V50" s="41">
        <v>1</v>
      </c>
      <c r="W50" s="41">
        <f t="shared" si="40"/>
        <v>30</v>
      </c>
      <c r="X50" s="41">
        <v>1</v>
      </c>
      <c r="Y50" s="41">
        <f t="shared" si="41"/>
        <v>30</v>
      </c>
      <c r="Z50" s="41">
        <v>1</v>
      </c>
      <c r="AA50" s="41">
        <f t="shared" si="42"/>
        <v>30</v>
      </c>
      <c r="AB50" s="41">
        <v>1</v>
      </c>
      <c r="AC50" s="41">
        <f t="shared" si="43"/>
        <v>30</v>
      </c>
      <c r="AD50" s="41"/>
      <c r="AE50" s="41">
        <f t="shared" si="44"/>
        <v>0</v>
      </c>
      <c r="AF50" s="34">
        <f t="shared" si="45"/>
        <v>12</v>
      </c>
      <c r="AG50" s="41">
        <f t="shared" si="46"/>
        <v>360</v>
      </c>
      <c r="AH50" s="48"/>
      <c r="AI50" s="48"/>
    </row>
    <row r="51" spans="1:36">
      <c r="A51" s="28" t="s">
        <v>134</v>
      </c>
      <c r="B51" s="28">
        <v>25</v>
      </c>
      <c r="C51" s="67" t="s">
        <v>68</v>
      </c>
      <c r="D51" s="41">
        <v>1</v>
      </c>
      <c r="E51" s="41">
        <f t="shared" si="31"/>
        <v>25</v>
      </c>
      <c r="F51" s="41">
        <v>0</v>
      </c>
      <c r="G51" s="41">
        <f t="shared" si="32"/>
        <v>0</v>
      </c>
      <c r="H51" s="41">
        <v>0</v>
      </c>
      <c r="I51" s="41">
        <f t="shared" si="33"/>
        <v>0</v>
      </c>
      <c r="J51" s="41">
        <v>0</v>
      </c>
      <c r="K51" s="41">
        <f t="shared" si="34"/>
        <v>0</v>
      </c>
      <c r="L51" s="41">
        <v>0</v>
      </c>
      <c r="M51" s="41">
        <f t="shared" si="35"/>
        <v>0</v>
      </c>
      <c r="N51" s="41">
        <v>0</v>
      </c>
      <c r="O51" s="41">
        <f t="shared" si="36"/>
        <v>0</v>
      </c>
      <c r="P51" s="41">
        <v>0</v>
      </c>
      <c r="Q51" s="41">
        <f t="shared" si="37"/>
        <v>0</v>
      </c>
      <c r="R51" s="41">
        <v>0</v>
      </c>
      <c r="S51" s="41">
        <f t="shared" si="38"/>
        <v>0</v>
      </c>
      <c r="T51" s="41">
        <v>0</v>
      </c>
      <c r="U51" s="41">
        <f t="shared" si="39"/>
        <v>0</v>
      </c>
      <c r="V51" s="41">
        <v>0</v>
      </c>
      <c r="W51" s="41">
        <f t="shared" si="40"/>
        <v>0</v>
      </c>
      <c r="X51" s="41">
        <v>0</v>
      </c>
      <c r="Y51" s="41">
        <f t="shared" si="41"/>
        <v>0</v>
      </c>
      <c r="Z51" s="41">
        <v>0</v>
      </c>
      <c r="AA51" s="41">
        <f t="shared" si="42"/>
        <v>0</v>
      </c>
      <c r="AB51" s="41"/>
      <c r="AC51" s="41">
        <f t="shared" si="43"/>
        <v>0</v>
      </c>
      <c r="AD51" s="41"/>
      <c r="AE51" s="41">
        <f t="shared" si="44"/>
        <v>0</v>
      </c>
      <c r="AF51" s="34">
        <f t="shared" si="45"/>
        <v>1</v>
      </c>
      <c r="AG51" s="41">
        <f t="shared" si="46"/>
        <v>25</v>
      </c>
      <c r="AH51" s="48"/>
      <c r="AI51" s="48"/>
    </row>
    <row r="52" spans="1:36">
      <c r="A52" s="68" t="s">
        <v>135</v>
      </c>
      <c r="B52" s="65">
        <v>125</v>
      </c>
      <c r="C52" s="69" t="s">
        <v>68</v>
      </c>
      <c r="D52" s="63">
        <v>1</v>
      </c>
      <c r="E52" s="63">
        <f t="shared" si="31"/>
        <v>125</v>
      </c>
      <c r="F52" s="63">
        <v>0</v>
      </c>
      <c r="G52" s="63">
        <f t="shared" si="32"/>
        <v>0</v>
      </c>
      <c r="H52" s="63">
        <v>0</v>
      </c>
      <c r="I52" s="63">
        <f t="shared" si="33"/>
        <v>0</v>
      </c>
      <c r="J52" s="63">
        <v>0</v>
      </c>
      <c r="K52" s="63">
        <f t="shared" si="34"/>
        <v>0</v>
      </c>
      <c r="L52" s="63">
        <v>0</v>
      </c>
      <c r="M52" s="63">
        <f t="shared" si="35"/>
        <v>0</v>
      </c>
      <c r="N52" s="63">
        <v>0</v>
      </c>
      <c r="O52" s="63">
        <f t="shared" si="36"/>
        <v>0</v>
      </c>
      <c r="P52" s="63">
        <v>0</v>
      </c>
      <c r="Q52" s="63">
        <f t="shared" si="37"/>
        <v>0</v>
      </c>
      <c r="R52" s="63">
        <v>0</v>
      </c>
      <c r="S52" s="63">
        <f t="shared" si="38"/>
        <v>0</v>
      </c>
      <c r="T52" s="63">
        <v>0</v>
      </c>
      <c r="U52" s="63">
        <f t="shared" si="39"/>
        <v>0</v>
      </c>
      <c r="V52" s="63">
        <v>0</v>
      </c>
      <c r="W52" s="63">
        <f t="shared" si="40"/>
        <v>0</v>
      </c>
      <c r="X52" s="63">
        <v>0</v>
      </c>
      <c r="Y52" s="63">
        <f t="shared" si="41"/>
        <v>0</v>
      </c>
      <c r="Z52" s="63">
        <v>0</v>
      </c>
      <c r="AA52" s="63">
        <f t="shared" si="42"/>
        <v>0</v>
      </c>
      <c r="AB52" s="63"/>
      <c r="AC52" s="63">
        <f t="shared" si="43"/>
        <v>0</v>
      </c>
      <c r="AD52" s="63"/>
      <c r="AE52" s="63">
        <f t="shared" si="44"/>
        <v>0</v>
      </c>
      <c r="AF52" s="65">
        <f t="shared" si="45"/>
        <v>1</v>
      </c>
      <c r="AG52" s="63">
        <f t="shared" si="46"/>
        <v>125</v>
      </c>
      <c r="AH52" s="48"/>
      <c r="AI52" s="48"/>
    </row>
    <row r="53" spans="1:36">
      <c r="A53" s="28" t="s">
        <v>183</v>
      </c>
      <c r="B53" s="28">
        <v>30</v>
      </c>
      <c r="C53" s="67" t="s">
        <v>29</v>
      </c>
      <c r="D53" s="41">
        <v>0</v>
      </c>
      <c r="E53" s="41">
        <f t="shared" si="31"/>
        <v>0</v>
      </c>
      <c r="F53" s="41">
        <v>1</v>
      </c>
      <c r="G53" s="41">
        <f t="shared" si="32"/>
        <v>30</v>
      </c>
      <c r="H53" s="41">
        <v>1</v>
      </c>
      <c r="I53" s="41">
        <f t="shared" si="33"/>
        <v>30</v>
      </c>
      <c r="J53" s="41">
        <v>1</v>
      </c>
      <c r="K53" s="41">
        <f t="shared" si="34"/>
        <v>30</v>
      </c>
      <c r="L53" s="41">
        <v>1</v>
      </c>
      <c r="M53" s="41">
        <f t="shared" si="35"/>
        <v>30</v>
      </c>
      <c r="N53" s="41">
        <v>1</v>
      </c>
      <c r="O53" s="41">
        <f t="shared" si="36"/>
        <v>30</v>
      </c>
      <c r="P53" s="41">
        <v>1</v>
      </c>
      <c r="Q53" s="41">
        <f t="shared" si="37"/>
        <v>30</v>
      </c>
      <c r="R53" s="41">
        <v>1</v>
      </c>
      <c r="S53" s="41">
        <f t="shared" si="38"/>
        <v>30</v>
      </c>
      <c r="T53" s="41">
        <v>1</v>
      </c>
      <c r="U53" s="41">
        <f t="shared" si="39"/>
        <v>30</v>
      </c>
      <c r="V53" s="41">
        <v>1</v>
      </c>
      <c r="W53" s="41">
        <f t="shared" si="40"/>
        <v>30</v>
      </c>
      <c r="X53" s="41">
        <v>1</v>
      </c>
      <c r="Y53" s="41">
        <f t="shared" si="41"/>
        <v>30</v>
      </c>
      <c r="Z53" s="41">
        <v>1</v>
      </c>
      <c r="AA53" s="41">
        <f t="shared" si="42"/>
        <v>30</v>
      </c>
      <c r="AB53" s="41">
        <v>1</v>
      </c>
      <c r="AC53" s="41">
        <f t="shared" si="43"/>
        <v>30</v>
      </c>
      <c r="AD53" s="41"/>
      <c r="AE53" s="41">
        <f t="shared" si="44"/>
        <v>0</v>
      </c>
      <c r="AF53" s="34">
        <f t="shared" si="45"/>
        <v>12</v>
      </c>
      <c r="AG53" s="41">
        <f t="shared" si="46"/>
        <v>360</v>
      </c>
      <c r="AH53" s="48"/>
      <c r="AI53" s="48"/>
    </row>
    <row r="54" spans="1:36">
      <c r="A54" s="28" t="s">
        <v>136</v>
      </c>
      <c r="B54" s="28">
        <v>45</v>
      </c>
      <c r="C54" s="67" t="s">
        <v>68</v>
      </c>
      <c r="D54" s="41">
        <v>1</v>
      </c>
      <c r="E54" s="41">
        <f t="shared" si="31"/>
        <v>45</v>
      </c>
      <c r="F54" s="41">
        <v>0</v>
      </c>
      <c r="G54" s="41">
        <f t="shared" si="32"/>
        <v>0</v>
      </c>
      <c r="H54" s="41">
        <v>0</v>
      </c>
      <c r="I54" s="41">
        <f t="shared" si="33"/>
        <v>0</v>
      </c>
      <c r="J54" s="41">
        <v>0</v>
      </c>
      <c r="K54" s="41">
        <f t="shared" si="34"/>
        <v>0</v>
      </c>
      <c r="L54" s="41">
        <v>0</v>
      </c>
      <c r="M54" s="41">
        <f t="shared" si="35"/>
        <v>0</v>
      </c>
      <c r="N54" s="41">
        <v>0</v>
      </c>
      <c r="O54" s="41">
        <f t="shared" si="36"/>
        <v>0</v>
      </c>
      <c r="P54" s="41">
        <v>0</v>
      </c>
      <c r="Q54" s="41">
        <f t="shared" si="37"/>
        <v>0</v>
      </c>
      <c r="R54" s="41">
        <v>0</v>
      </c>
      <c r="S54" s="41">
        <f t="shared" si="38"/>
        <v>0</v>
      </c>
      <c r="T54" s="41">
        <v>0</v>
      </c>
      <c r="U54" s="41">
        <f t="shared" si="39"/>
        <v>0</v>
      </c>
      <c r="V54" s="41">
        <v>0</v>
      </c>
      <c r="W54" s="41">
        <f t="shared" si="40"/>
        <v>0</v>
      </c>
      <c r="X54" s="41">
        <v>0</v>
      </c>
      <c r="Y54" s="41">
        <f t="shared" si="41"/>
        <v>0</v>
      </c>
      <c r="Z54" s="41">
        <v>0</v>
      </c>
      <c r="AA54" s="41">
        <f t="shared" si="42"/>
        <v>0</v>
      </c>
      <c r="AB54" s="41">
        <v>0</v>
      </c>
      <c r="AC54" s="41">
        <f t="shared" si="43"/>
        <v>0</v>
      </c>
      <c r="AD54" s="41"/>
      <c r="AE54" s="41">
        <f t="shared" si="44"/>
        <v>0</v>
      </c>
      <c r="AF54" s="34">
        <f t="shared" si="45"/>
        <v>1</v>
      </c>
      <c r="AG54" s="41">
        <f t="shared" si="46"/>
        <v>45</v>
      </c>
      <c r="AH54" s="48"/>
      <c r="AI54" s="48"/>
    </row>
    <row r="55" spans="1:36">
      <c r="A55" s="28" t="s">
        <v>137</v>
      </c>
      <c r="B55" s="28">
        <v>250</v>
      </c>
      <c r="C55" s="67" t="s">
        <v>68</v>
      </c>
      <c r="D55" s="41">
        <v>4</v>
      </c>
      <c r="E55" s="41">
        <f t="shared" si="31"/>
        <v>1000</v>
      </c>
      <c r="F55" s="41">
        <v>0</v>
      </c>
      <c r="G55" s="41">
        <f t="shared" si="32"/>
        <v>0</v>
      </c>
      <c r="H55" s="41">
        <v>0</v>
      </c>
      <c r="I55" s="41">
        <f t="shared" si="33"/>
        <v>0</v>
      </c>
      <c r="J55" s="41">
        <v>0</v>
      </c>
      <c r="K55" s="41">
        <f t="shared" si="34"/>
        <v>0</v>
      </c>
      <c r="L55" s="41">
        <v>0</v>
      </c>
      <c r="M55" s="41">
        <f t="shared" si="35"/>
        <v>0</v>
      </c>
      <c r="N55" s="41"/>
      <c r="O55" s="41">
        <f t="shared" si="36"/>
        <v>0</v>
      </c>
      <c r="P55" s="41">
        <v>0</v>
      </c>
      <c r="Q55" s="41">
        <f t="shared" si="37"/>
        <v>0</v>
      </c>
      <c r="R55" s="41">
        <v>0</v>
      </c>
      <c r="S55" s="41">
        <f t="shared" si="38"/>
        <v>0</v>
      </c>
      <c r="T55" s="41">
        <v>0</v>
      </c>
      <c r="U55" s="41">
        <f t="shared" si="39"/>
        <v>0</v>
      </c>
      <c r="V55" s="41">
        <v>0</v>
      </c>
      <c r="W55" s="41">
        <f t="shared" si="40"/>
        <v>0</v>
      </c>
      <c r="X55" s="41">
        <v>0</v>
      </c>
      <c r="Y55" s="41">
        <f t="shared" si="41"/>
        <v>0</v>
      </c>
      <c r="Z55" s="41">
        <v>0</v>
      </c>
      <c r="AA55" s="41">
        <f t="shared" si="42"/>
        <v>0</v>
      </c>
      <c r="AB55" s="41">
        <v>0</v>
      </c>
      <c r="AC55" s="41">
        <f t="shared" si="43"/>
        <v>0</v>
      </c>
      <c r="AD55" s="41"/>
      <c r="AE55" s="41">
        <f t="shared" si="44"/>
        <v>0</v>
      </c>
      <c r="AF55" s="34">
        <f t="shared" si="45"/>
        <v>4</v>
      </c>
      <c r="AG55" s="41">
        <f t="shared" si="46"/>
        <v>1000</v>
      </c>
      <c r="AH55" s="48"/>
      <c r="AI55" s="48"/>
    </row>
    <row r="56" spans="1:36">
      <c r="A56" s="28" t="s">
        <v>138</v>
      </c>
      <c r="B56" s="28">
        <v>150</v>
      </c>
      <c r="C56" s="67" t="s">
        <v>68</v>
      </c>
      <c r="D56" s="41">
        <v>4</v>
      </c>
      <c r="E56" s="41">
        <f t="shared" si="31"/>
        <v>600</v>
      </c>
      <c r="F56" s="41">
        <v>0</v>
      </c>
      <c r="G56" s="41">
        <f t="shared" si="32"/>
        <v>0</v>
      </c>
      <c r="H56" s="41">
        <v>0</v>
      </c>
      <c r="I56" s="41">
        <f t="shared" si="33"/>
        <v>0</v>
      </c>
      <c r="J56" s="41">
        <v>0</v>
      </c>
      <c r="K56" s="41">
        <f t="shared" si="34"/>
        <v>0</v>
      </c>
      <c r="L56" s="41">
        <v>0</v>
      </c>
      <c r="M56" s="41">
        <f t="shared" si="35"/>
        <v>0</v>
      </c>
      <c r="N56" s="41"/>
      <c r="O56" s="41">
        <f t="shared" si="36"/>
        <v>0</v>
      </c>
      <c r="P56" s="41">
        <v>0</v>
      </c>
      <c r="Q56" s="41">
        <f t="shared" si="37"/>
        <v>0</v>
      </c>
      <c r="R56" s="41">
        <v>0</v>
      </c>
      <c r="S56" s="41">
        <f t="shared" si="38"/>
        <v>0</v>
      </c>
      <c r="T56" s="41">
        <v>0</v>
      </c>
      <c r="U56" s="41">
        <f t="shared" si="39"/>
        <v>0</v>
      </c>
      <c r="V56" s="41">
        <v>0</v>
      </c>
      <c r="W56" s="41">
        <f t="shared" si="40"/>
        <v>0</v>
      </c>
      <c r="X56" s="41">
        <v>0</v>
      </c>
      <c r="Y56" s="41">
        <f t="shared" si="41"/>
        <v>0</v>
      </c>
      <c r="Z56" s="41">
        <v>0</v>
      </c>
      <c r="AA56" s="41">
        <f t="shared" si="42"/>
        <v>0</v>
      </c>
      <c r="AB56" s="41">
        <v>0</v>
      </c>
      <c r="AC56" s="41">
        <f t="shared" si="43"/>
        <v>0</v>
      </c>
      <c r="AD56" s="41"/>
      <c r="AE56" s="41">
        <f t="shared" si="44"/>
        <v>0</v>
      </c>
      <c r="AF56" s="34">
        <f t="shared" si="45"/>
        <v>4</v>
      </c>
      <c r="AG56" s="41">
        <f t="shared" si="46"/>
        <v>600</v>
      </c>
      <c r="AH56" s="48"/>
      <c r="AI56" s="48"/>
    </row>
    <row r="57" spans="1:36">
      <c r="A57" s="28" t="s">
        <v>139</v>
      </c>
      <c r="B57" s="28">
        <v>30</v>
      </c>
      <c r="C57" s="67" t="s">
        <v>68</v>
      </c>
      <c r="D57" s="41">
        <v>12</v>
      </c>
      <c r="E57" s="41">
        <f t="shared" si="31"/>
        <v>360</v>
      </c>
      <c r="F57" s="41">
        <v>0</v>
      </c>
      <c r="G57" s="41">
        <f t="shared" si="32"/>
        <v>0</v>
      </c>
      <c r="H57" s="41">
        <v>0</v>
      </c>
      <c r="I57" s="41">
        <f t="shared" si="33"/>
        <v>0</v>
      </c>
      <c r="J57" s="41">
        <v>0</v>
      </c>
      <c r="K57" s="41">
        <f t="shared" si="34"/>
        <v>0</v>
      </c>
      <c r="L57" s="41">
        <v>0</v>
      </c>
      <c r="M57" s="41">
        <f t="shared" si="35"/>
        <v>0</v>
      </c>
      <c r="N57" s="41"/>
      <c r="O57" s="41">
        <f t="shared" si="36"/>
        <v>0</v>
      </c>
      <c r="P57" s="41">
        <v>0</v>
      </c>
      <c r="Q57" s="41">
        <f t="shared" si="37"/>
        <v>0</v>
      </c>
      <c r="R57" s="41">
        <v>0</v>
      </c>
      <c r="S57" s="41">
        <f t="shared" si="38"/>
        <v>0</v>
      </c>
      <c r="T57" s="41">
        <v>0</v>
      </c>
      <c r="U57" s="41">
        <f t="shared" si="39"/>
        <v>0</v>
      </c>
      <c r="V57" s="41">
        <v>0</v>
      </c>
      <c r="W57" s="41">
        <f t="shared" si="40"/>
        <v>0</v>
      </c>
      <c r="X57" s="41">
        <v>0</v>
      </c>
      <c r="Y57" s="41">
        <f t="shared" si="41"/>
        <v>0</v>
      </c>
      <c r="Z57" s="41">
        <v>0</v>
      </c>
      <c r="AA57" s="41">
        <f t="shared" si="42"/>
        <v>0</v>
      </c>
      <c r="AB57" s="41">
        <v>0</v>
      </c>
      <c r="AC57" s="41">
        <f t="shared" si="43"/>
        <v>0</v>
      </c>
      <c r="AD57" s="41"/>
      <c r="AE57" s="41">
        <f t="shared" si="44"/>
        <v>0</v>
      </c>
      <c r="AF57" s="34">
        <f t="shared" si="45"/>
        <v>12</v>
      </c>
      <c r="AG57" s="41">
        <f t="shared" si="46"/>
        <v>360</v>
      </c>
      <c r="AH57" s="48"/>
      <c r="AI57" s="48"/>
    </row>
    <row r="58" spans="1:36">
      <c r="A58" s="28" t="s">
        <v>140</v>
      </c>
      <c r="B58" s="28">
        <v>400</v>
      </c>
      <c r="C58" s="67" t="s">
        <v>68</v>
      </c>
      <c r="D58" s="41">
        <v>1</v>
      </c>
      <c r="E58" s="41">
        <f t="shared" si="31"/>
        <v>400</v>
      </c>
      <c r="F58" s="41">
        <v>0</v>
      </c>
      <c r="G58" s="41">
        <f t="shared" si="32"/>
        <v>0</v>
      </c>
      <c r="H58" s="41">
        <v>0</v>
      </c>
      <c r="I58" s="41">
        <f t="shared" si="33"/>
        <v>0</v>
      </c>
      <c r="J58" s="41">
        <v>0</v>
      </c>
      <c r="K58" s="41">
        <f t="shared" si="34"/>
        <v>0</v>
      </c>
      <c r="L58" s="41">
        <v>0</v>
      </c>
      <c r="M58" s="41">
        <f t="shared" si="35"/>
        <v>0</v>
      </c>
      <c r="N58" s="41"/>
      <c r="O58" s="41">
        <f t="shared" si="36"/>
        <v>0</v>
      </c>
      <c r="P58" s="41">
        <v>0</v>
      </c>
      <c r="Q58" s="41">
        <f t="shared" si="37"/>
        <v>0</v>
      </c>
      <c r="R58" s="41">
        <v>0</v>
      </c>
      <c r="S58" s="41">
        <f t="shared" si="38"/>
        <v>0</v>
      </c>
      <c r="T58" s="41">
        <v>0</v>
      </c>
      <c r="U58" s="41">
        <f t="shared" si="39"/>
        <v>0</v>
      </c>
      <c r="V58" s="41">
        <v>0</v>
      </c>
      <c r="W58" s="41">
        <f t="shared" si="40"/>
        <v>0</v>
      </c>
      <c r="X58" s="41">
        <v>0</v>
      </c>
      <c r="Y58" s="41">
        <f t="shared" si="41"/>
        <v>0</v>
      </c>
      <c r="Z58" s="41">
        <v>0</v>
      </c>
      <c r="AA58" s="41">
        <f t="shared" si="42"/>
        <v>0</v>
      </c>
      <c r="AB58" s="41">
        <v>0</v>
      </c>
      <c r="AC58" s="41">
        <f t="shared" si="43"/>
        <v>0</v>
      </c>
      <c r="AD58" s="41"/>
      <c r="AE58" s="41">
        <f t="shared" si="44"/>
        <v>0</v>
      </c>
      <c r="AF58" s="34">
        <f t="shared" si="45"/>
        <v>1</v>
      </c>
      <c r="AG58" s="41">
        <f t="shared" si="46"/>
        <v>400</v>
      </c>
      <c r="AH58" s="48"/>
      <c r="AI58" s="48"/>
    </row>
    <row r="59" spans="1:36" ht="15">
      <c r="A59" s="82" t="s">
        <v>186</v>
      </c>
      <c r="B59" s="82"/>
      <c r="C59" s="83"/>
      <c r="D59" s="84"/>
      <c r="E59" s="85">
        <f>SUM(E21:E58)</f>
        <v>8105</v>
      </c>
      <c r="F59" s="84"/>
      <c r="G59" s="85">
        <f t="shared" ref="G59" si="47">SUM(G21:G58)</f>
        <v>3548</v>
      </c>
      <c r="H59" s="84"/>
      <c r="I59" s="85">
        <f t="shared" ref="I59" si="48">SUM(I21:I58)</f>
        <v>3548</v>
      </c>
      <c r="J59" s="84"/>
      <c r="K59" s="85">
        <f t="shared" ref="K59" si="49">SUM(K21:K58)</f>
        <v>3548</v>
      </c>
      <c r="L59" s="84"/>
      <c r="M59" s="85">
        <f t="shared" ref="M59" si="50">SUM(M21:M58)</f>
        <v>3548</v>
      </c>
      <c r="N59" s="84"/>
      <c r="O59" s="85">
        <f t="shared" ref="O59" si="51">SUM(O21:O58)</f>
        <v>3548</v>
      </c>
      <c r="P59" s="84"/>
      <c r="Q59" s="85">
        <f t="shared" ref="Q59" si="52">SUM(Q21:Q58)</f>
        <v>3548</v>
      </c>
      <c r="R59" s="84"/>
      <c r="S59" s="85">
        <f t="shared" ref="S59" si="53">SUM(S21:S58)</f>
        <v>3548</v>
      </c>
      <c r="T59" s="84"/>
      <c r="U59" s="85">
        <f t="shared" ref="U59" si="54">SUM(U21:U58)</f>
        <v>3548</v>
      </c>
      <c r="V59" s="84"/>
      <c r="W59" s="85">
        <f t="shared" ref="W59" si="55">SUM(W21:W58)</f>
        <v>3548</v>
      </c>
      <c r="X59" s="84"/>
      <c r="Y59" s="85">
        <f t="shared" ref="Y59" si="56">SUM(Y21:Y58)</f>
        <v>3548</v>
      </c>
      <c r="Z59" s="84"/>
      <c r="AA59" s="85">
        <f t="shared" ref="AA59" si="57">SUM(AA21:AA58)</f>
        <v>3548</v>
      </c>
      <c r="AB59" s="84"/>
      <c r="AC59" s="85">
        <f t="shared" ref="AC59" si="58">SUM(AC21:AC58)</f>
        <v>3548</v>
      </c>
      <c r="AD59" s="84"/>
      <c r="AE59" s="85">
        <f t="shared" ref="AE59" si="59">SUM(AE21:AE58)</f>
        <v>0</v>
      </c>
      <c r="AF59" s="84"/>
      <c r="AG59" s="85">
        <f t="shared" ref="AG59" si="60">SUM(AG21:AG58)</f>
        <v>50681</v>
      </c>
      <c r="AH59" s="48"/>
      <c r="AI59" s="48"/>
    </row>
    <row r="60" spans="1:36">
      <c r="A60" s="31" t="s">
        <v>82</v>
      </c>
      <c r="B60" s="32">
        <v>325</v>
      </c>
      <c r="C60" s="33" t="s">
        <v>67</v>
      </c>
      <c r="D60" s="41">
        <v>0</v>
      </c>
      <c r="E60" s="41">
        <f>+D60*$B60</f>
        <v>0</v>
      </c>
      <c r="F60" s="42">
        <v>40</v>
      </c>
      <c r="G60" s="41">
        <f>(+F60*$B60)</f>
        <v>13000</v>
      </c>
      <c r="H60" s="42">
        <v>40</v>
      </c>
      <c r="I60" s="41">
        <f>(+H60*$B60)</f>
        <v>13000</v>
      </c>
      <c r="J60" s="42">
        <v>40</v>
      </c>
      <c r="K60" s="41">
        <f>(+J60*$B60)</f>
        <v>13000</v>
      </c>
      <c r="L60" s="42">
        <v>40</v>
      </c>
      <c r="M60" s="41">
        <f>(+L60*$B60)</f>
        <v>13000</v>
      </c>
      <c r="N60" s="42">
        <v>40</v>
      </c>
      <c r="O60" s="41">
        <f>(+N60*$B60)</f>
        <v>13000</v>
      </c>
      <c r="P60" s="42">
        <v>40</v>
      </c>
      <c r="Q60" s="41">
        <f>(+P60*$B60)</f>
        <v>13000</v>
      </c>
      <c r="R60" s="42">
        <v>40</v>
      </c>
      <c r="S60" s="41">
        <f>(+R60*$B60)</f>
        <v>13000</v>
      </c>
      <c r="T60" s="42">
        <v>40</v>
      </c>
      <c r="U60" s="41">
        <f>(+T60*$B60)</f>
        <v>13000</v>
      </c>
      <c r="V60" s="42">
        <v>40</v>
      </c>
      <c r="W60" s="41">
        <f>(+V60*$B60)</f>
        <v>13000</v>
      </c>
      <c r="X60" s="42">
        <v>40</v>
      </c>
      <c r="Y60" s="41">
        <f>(+X60*$B60)</f>
        <v>13000</v>
      </c>
      <c r="Z60" s="42">
        <v>40</v>
      </c>
      <c r="AA60" s="41">
        <f>(+Z60*$B60)</f>
        <v>13000</v>
      </c>
      <c r="AB60" s="42">
        <v>40</v>
      </c>
      <c r="AC60" s="41">
        <f>(+AB60*$B60)</f>
        <v>13000</v>
      </c>
      <c r="AD60" s="42"/>
      <c r="AE60" s="41">
        <f>(+AD60*$B60)</f>
        <v>0</v>
      </c>
      <c r="AF60" s="64">
        <f>+D60+F60+H60+J60+L60+N60+P60+R60+T60+V60+X60+Z60+AB60+AD60</f>
        <v>480</v>
      </c>
      <c r="AG60" s="41">
        <f>+E60+G60+I60+K60+M60+O60+Q60+S60+U60+W60+Y60+AA60+AC60+AE60</f>
        <v>156000</v>
      </c>
      <c r="AH60" s="131"/>
      <c r="AI60" s="130"/>
      <c r="AJ60" s="114"/>
    </row>
    <row r="61" spans="1:36">
      <c r="A61" s="31" t="s">
        <v>23</v>
      </c>
      <c r="B61" s="31">
        <v>100</v>
      </c>
      <c r="C61" s="33" t="s">
        <v>67</v>
      </c>
      <c r="D61" s="41">
        <v>0</v>
      </c>
      <c r="E61" s="41">
        <f>+D61*$B61</f>
        <v>0</v>
      </c>
      <c r="F61" s="42">
        <v>40</v>
      </c>
      <c r="G61" s="41">
        <f>+(F61*$B61)</f>
        <v>4000</v>
      </c>
      <c r="H61" s="42">
        <v>40</v>
      </c>
      <c r="I61" s="41">
        <f>+(H61*$B61)</f>
        <v>4000</v>
      </c>
      <c r="J61" s="42">
        <v>40</v>
      </c>
      <c r="K61" s="41">
        <f>+(J61*$B61)</f>
        <v>4000</v>
      </c>
      <c r="L61" s="42">
        <v>40</v>
      </c>
      <c r="M61" s="41">
        <f>+(L61*$B61)</f>
        <v>4000</v>
      </c>
      <c r="N61" s="42">
        <v>40</v>
      </c>
      <c r="O61" s="41">
        <f>+(N61*$B61)</f>
        <v>4000</v>
      </c>
      <c r="P61" s="42">
        <v>40</v>
      </c>
      <c r="Q61" s="41">
        <f>+(P61*$B61)</f>
        <v>4000</v>
      </c>
      <c r="R61" s="42">
        <v>40</v>
      </c>
      <c r="S61" s="41">
        <f>+(R61*$B61)</f>
        <v>4000</v>
      </c>
      <c r="T61" s="42">
        <v>40</v>
      </c>
      <c r="U61" s="41">
        <f>+(T61*$B61)</f>
        <v>4000</v>
      </c>
      <c r="V61" s="42">
        <v>40</v>
      </c>
      <c r="W61" s="41">
        <f>+(V61*$B61)</f>
        <v>4000</v>
      </c>
      <c r="X61" s="42">
        <v>40</v>
      </c>
      <c r="Y61" s="41">
        <f>+(X61*$B61)</f>
        <v>4000</v>
      </c>
      <c r="Z61" s="42">
        <v>40</v>
      </c>
      <c r="AA61" s="41">
        <f>+(Z61*$B61)</f>
        <v>4000</v>
      </c>
      <c r="AB61" s="42">
        <v>40</v>
      </c>
      <c r="AC61" s="41">
        <f>+(AB61*$B61)</f>
        <v>4000</v>
      </c>
      <c r="AD61" s="42"/>
      <c r="AE61" s="41">
        <f>+(AD61*$B61)</f>
        <v>0</v>
      </c>
      <c r="AF61" s="64">
        <f>+D61+F61+H61+J61+L61+N61+P61+R61+T61+V61+X61+Z61+AB61+AD61</f>
        <v>480</v>
      </c>
      <c r="AG61" s="41">
        <f>+E61+G61+I61+K61+M61+O61+Q61+S61+U61+W61+Y61+AA61+AC61+AE61</f>
        <v>48000</v>
      </c>
      <c r="AH61" s="131"/>
      <c r="AI61" s="131"/>
      <c r="AJ61" s="114"/>
    </row>
    <row r="62" spans="1:36" ht="15">
      <c r="A62" s="82" t="s">
        <v>187</v>
      </c>
      <c r="B62" s="82"/>
      <c r="C62" s="83"/>
      <c r="D62" s="84"/>
      <c r="E62" s="85">
        <f>SUM(E60:E61)</f>
        <v>0</v>
      </c>
      <c r="F62" s="84"/>
      <c r="G62" s="85">
        <f t="shared" ref="G62" si="61">SUM(G60:G61)</f>
        <v>17000</v>
      </c>
      <c r="H62" s="84"/>
      <c r="I62" s="85">
        <f t="shared" ref="I62" si="62">SUM(I60:I61)</f>
        <v>17000</v>
      </c>
      <c r="J62" s="84"/>
      <c r="K62" s="85">
        <f t="shared" ref="K62" si="63">SUM(K60:K61)</f>
        <v>17000</v>
      </c>
      <c r="L62" s="84"/>
      <c r="M62" s="85">
        <f t="shared" ref="M62" si="64">SUM(M60:M61)</f>
        <v>17000</v>
      </c>
      <c r="N62" s="84"/>
      <c r="O62" s="85">
        <f t="shared" ref="O62" si="65">SUM(O60:O61)</f>
        <v>17000</v>
      </c>
      <c r="P62" s="84"/>
      <c r="Q62" s="85">
        <f t="shared" ref="Q62" si="66">SUM(Q60:Q61)</f>
        <v>17000</v>
      </c>
      <c r="R62" s="84"/>
      <c r="S62" s="85">
        <f t="shared" ref="S62" si="67">SUM(S60:S61)</f>
        <v>17000</v>
      </c>
      <c r="T62" s="84"/>
      <c r="U62" s="85">
        <f t="shared" ref="U62" si="68">SUM(U60:U61)</f>
        <v>17000</v>
      </c>
      <c r="V62" s="84"/>
      <c r="W62" s="85">
        <f t="shared" ref="W62" si="69">SUM(W60:W61)</f>
        <v>17000</v>
      </c>
      <c r="X62" s="84"/>
      <c r="Y62" s="85">
        <f t="shared" ref="Y62" si="70">SUM(Y60:Y61)</f>
        <v>17000</v>
      </c>
      <c r="Z62" s="84"/>
      <c r="AA62" s="85">
        <f t="shared" ref="AA62" si="71">SUM(AA60:AA61)</f>
        <v>17000</v>
      </c>
      <c r="AB62" s="84"/>
      <c r="AC62" s="85">
        <f t="shared" ref="AC62" si="72">SUM(AC60:AC61)</f>
        <v>17000</v>
      </c>
      <c r="AD62" s="84"/>
      <c r="AE62" s="85">
        <f t="shared" ref="AE62" si="73">SUM(AE60:AE61)</f>
        <v>0</v>
      </c>
      <c r="AF62" s="84"/>
      <c r="AG62" s="85">
        <f t="shared" ref="AG62" si="74">SUM(AG60:AG61)</f>
        <v>204000</v>
      </c>
      <c r="AH62" s="131"/>
      <c r="AI62" s="131"/>
      <c r="AJ62" s="114"/>
    </row>
    <row r="63" spans="1:36" ht="76.5">
      <c r="A63" s="72" t="s">
        <v>81</v>
      </c>
      <c r="B63" s="28">
        <v>700</v>
      </c>
      <c r="C63" s="67" t="s">
        <v>86</v>
      </c>
      <c r="D63" s="41">
        <v>0</v>
      </c>
      <c r="E63" s="41">
        <f>+D63*$B63</f>
        <v>0</v>
      </c>
      <c r="F63" s="41">
        <v>1</v>
      </c>
      <c r="G63" s="41">
        <f>+F63*$B63</f>
        <v>700</v>
      </c>
      <c r="H63" s="41">
        <v>0</v>
      </c>
      <c r="I63" s="41">
        <f>+H63*$B63</f>
        <v>0</v>
      </c>
      <c r="J63" s="41">
        <v>0</v>
      </c>
      <c r="K63" s="41">
        <f>+J63*$B63</f>
        <v>0</v>
      </c>
      <c r="L63" s="41">
        <v>0</v>
      </c>
      <c r="M63" s="41">
        <f>+L63*$B63</f>
        <v>0</v>
      </c>
      <c r="N63" s="41">
        <v>0</v>
      </c>
      <c r="O63" s="41">
        <f>+N63*$B63</f>
        <v>0</v>
      </c>
      <c r="P63" s="41">
        <v>1</v>
      </c>
      <c r="Q63" s="41">
        <f>+P63*$B63</f>
        <v>700</v>
      </c>
      <c r="R63" s="41">
        <v>0</v>
      </c>
      <c r="S63" s="41">
        <f>+R63*$B63</f>
        <v>0</v>
      </c>
      <c r="T63" s="41">
        <v>0</v>
      </c>
      <c r="U63" s="41">
        <f>+T63*$B63</f>
        <v>0</v>
      </c>
      <c r="V63" s="41">
        <v>0</v>
      </c>
      <c r="W63" s="41">
        <f>+V63*$B63</f>
        <v>0</v>
      </c>
      <c r="X63" s="41">
        <v>0</v>
      </c>
      <c r="Y63" s="41">
        <f>+X63*$B63</f>
        <v>0</v>
      </c>
      <c r="Z63" s="41">
        <v>0</v>
      </c>
      <c r="AA63" s="41">
        <f>+Z63*$B63</f>
        <v>0</v>
      </c>
      <c r="AB63" s="41">
        <v>1</v>
      </c>
      <c r="AC63" s="41">
        <f>+AB63*$B63</f>
        <v>700</v>
      </c>
      <c r="AD63" s="41"/>
      <c r="AE63" s="41">
        <f>+AD63*$B63</f>
        <v>0</v>
      </c>
      <c r="AF63" s="34">
        <f>+F63+H63+J63+L63+N63+P63+R63+T63+V63+X63+Z63+AB63+D63+AD63</f>
        <v>3</v>
      </c>
      <c r="AG63" s="41">
        <f>+G63+I63+K63+M63+O63+Q63+S63+U63+W63+Y63+AA63+AC63+E63+AE63</f>
        <v>2100</v>
      </c>
      <c r="AH63" s="48"/>
      <c r="AI63" s="48"/>
    </row>
    <row r="64" spans="1:36">
      <c r="A64" s="70" t="s">
        <v>66</v>
      </c>
      <c r="B64" s="28"/>
      <c r="C64" s="2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64"/>
      <c r="AG64" s="41"/>
      <c r="AH64" s="48"/>
      <c r="AI64" s="48"/>
    </row>
    <row r="65" spans="1:35">
      <c r="A65" s="28" t="s">
        <v>116</v>
      </c>
      <c r="B65" s="28">
        <v>560</v>
      </c>
      <c r="C65" s="28" t="s">
        <v>29</v>
      </c>
      <c r="D65" s="41">
        <v>0</v>
      </c>
      <c r="E65" s="41">
        <f t="shared" ref="E65:E70" si="75">+D65*$B65</f>
        <v>0</v>
      </c>
      <c r="F65" s="71">
        <v>1</v>
      </c>
      <c r="G65" s="41">
        <f t="shared" ref="G65:G70" si="76">+F65*$B65</f>
        <v>560</v>
      </c>
      <c r="H65" s="71">
        <v>1</v>
      </c>
      <c r="I65" s="41">
        <f t="shared" ref="I65:I70" si="77">+H65*$B65</f>
        <v>560</v>
      </c>
      <c r="J65" s="71">
        <v>1</v>
      </c>
      <c r="K65" s="41">
        <f t="shared" ref="K65:K70" si="78">+J65*$B65</f>
        <v>560</v>
      </c>
      <c r="L65" s="71">
        <v>1</v>
      </c>
      <c r="M65" s="41">
        <f t="shared" ref="M65:M70" si="79">+L65*$B65</f>
        <v>560</v>
      </c>
      <c r="N65" s="71">
        <v>1</v>
      </c>
      <c r="O65" s="41">
        <f t="shared" ref="O65:O70" si="80">+N65*$B65</f>
        <v>560</v>
      </c>
      <c r="P65" s="71">
        <v>1</v>
      </c>
      <c r="Q65" s="41">
        <f t="shared" ref="Q65:Q70" si="81">+P65*$B65</f>
        <v>560</v>
      </c>
      <c r="R65" s="71">
        <v>1</v>
      </c>
      <c r="S65" s="41">
        <f t="shared" ref="S65:S70" si="82">+R65*$B65</f>
        <v>560</v>
      </c>
      <c r="T65" s="71">
        <v>1</v>
      </c>
      <c r="U65" s="41">
        <f t="shared" ref="U65:U70" si="83">+T65*$B65</f>
        <v>560</v>
      </c>
      <c r="V65" s="71">
        <v>1</v>
      </c>
      <c r="W65" s="71">
        <f t="shared" ref="W65:W70" si="84">+V65*$B65</f>
        <v>560</v>
      </c>
      <c r="X65" s="71">
        <v>1</v>
      </c>
      <c r="Y65" s="71">
        <f t="shared" ref="Y65:Y70" si="85">+X65*$B65</f>
        <v>560</v>
      </c>
      <c r="Z65" s="71">
        <v>1</v>
      </c>
      <c r="AA65" s="71">
        <f t="shared" ref="AA65:AA70" si="86">+Z65*$B65</f>
        <v>560</v>
      </c>
      <c r="AB65" s="71">
        <v>1</v>
      </c>
      <c r="AC65" s="71">
        <f t="shared" ref="AC65:AC70" si="87">+AB65*$B65</f>
        <v>560</v>
      </c>
      <c r="AD65" s="71"/>
      <c r="AE65" s="71">
        <f t="shared" ref="AE65:AE70" si="88">+AD65*$B65</f>
        <v>0</v>
      </c>
      <c r="AF65" s="34">
        <f t="shared" ref="AF65:AG70" si="89">+F65+H65+J65+L65+N65+P65+R65+T65+V65+X65+Z65+AB65+D65+AD65</f>
        <v>12</v>
      </c>
      <c r="AG65" s="41">
        <f t="shared" si="89"/>
        <v>6720</v>
      </c>
      <c r="AH65" s="48"/>
      <c r="AI65" s="48"/>
    </row>
    <row r="66" spans="1:35" ht="31.5" customHeight="1">
      <c r="A66" s="28" t="s">
        <v>115</v>
      </c>
      <c r="B66" s="28">
        <v>200</v>
      </c>
      <c r="C66" s="28" t="s">
        <v>29</v>
      </c>
      <c r="D66" s="41">
        <v>0</v>
      </c>
      <c r="E66" s="41">
        <f t="shared" si="75"/>
        <v>0</v>
      </c>
      <c r="F66" s="71">
        <v>2</v>
      </c>
      <c r="G66" s="41">
        <f t="shared" si="76"/>
        <v>400</v>
      </c>
      <c r="H66" s="71">
        <v>2</v>
      </c>
      <c r="I66" s="41">
        <f t="shared" si="77"/>
        <v>400</v>
      </c>
      <c r="J66" s="71">
        <v>2</v>
      </c>
      <c r="K66" s="41">
        <f t="shared" si="78"/>
        <v>400</v>
      </c>
      <c r="L66" s="71">
        <v>2</v>
      </c>
      <c r="M66" s="41">
        <f t="shared" si="79"/>
        <v>400</v>
      </c>
      <c r="N66" s="71">
        <v>2</v>
      </c>
      <c r="O66" s="41">
        <f t="shared" si="80"/>
        <v>400</v>
      </c>
      <c r="P66" s="71">
        <v>2</v>
      </c>
      <c r="Q66" s="41">
        <f t="shared" si="81"/>
        <v>400</v>
      </c>
      <c r="R66" s="71">
        <v>2</v>
      </c>
      <c r="S66" s="41">
        <f t="shared" si="82"/>
        <v>400</v>
      </c>
      <c r="T66" s="71">
        <v>2</v>
      </c>
      <c r="U66" s="41">
        <f t="shared" si="83"/>
        <v>400</v>
      </c>
      <c r="V66" s="71">
        <v>2</v>
      </c>
      <c r="W66" s="71">
        <f t="shared" si="84"/>
        <v>400</v>
      </c>
      <c r="X66" s="71">
        <v>2</v>
      </c>
      <c r="Y66" s="71">
        <f t="shared" si="85"/>
        <v>400</v>
      </c>
      <c r="Z66" s="71">
        <v>2</v>
      </c>
      <c r="AA66" s="71">
        <f t="shared" si="86"/>
        <v>400</v>
      </c>
      <c r="AB66" s="71">
        <v>2</v>
      </c>
      <c r="AC66" s="71">
        <f t="shared" si="87"/>
        <v>400</v>
      </c>
      <c r="AD66" s="71"/>
      <c r="AE66" s="71">
        <f t="shared" si="88"/>
        <v>0</v>
      </c>
      <c r="AF66" s="34">
        <f t="shared" si="89"/>
        <v>24</v>
      </c>
      <c r="AG66" s="41">
        <f t="shared" si="89"/>
        <v>4800</v>
      </c>
      <c r="AH66" s="48"/>
      <c r="AI66" s="48"/>
    </row>
    <row r="67" spans="1:35" ht="25.5">
      <c r="A67" s="72" t="s">
        <v>114</v>
      </c>
      <c r="B67" s="28">
        <v>350</v>
      </c>
      <c r="C67" s="67" t="s">
        <v>68</v>
      </c>
      <c r="D67" s="41">
        <v>1</v>
      </c>
      <c r="E67" s="41">
        <f t="shared" si="75"/>
        <v>350</v>
      </c>
      <c r="F67" s="71">
        <v>0</v>
      </c>
      <c r="G67" s="41">
        <f t="shared" si="76"/>
        <v>0</v>
      </c>
      <c r="H67" s="71">
        <v>0</v>
      </c>
      <c r="I67" s="41">
        <f t="shared" si="77"/>
        <v>0</v>
      </c>
      <c r="J67" s="71">
        <v>0</v>
      </c>
      <c r="K67" s="41">
        <f t="shared" si="78"/>
        <v>0</v>
      </c>
      <c r="L67" s="71">
        <v>0</v>
      </c>
      <c r="M67" s="41">
        <f t="shared" si="79"/>
        <v>0</v>
      </c>
      <c r="N67" s="71">
        <v>0</v>
      </c>
      <c r="O67" s="41">
        <f t="shared" si="80"/>
        <v>0</v>
      </c>
      <c r="P67" s="71">
        <v>0</v>
      </c>
      <c r="Q67" s="41">
        <f t="shared" si="81"/>
        <v>0</v>
      </c>
      <c r="R67" s="71">
        <v>0</v>
      </c>
      <c r="S67" s="41">
        <f t="shared" si="82"/>
        <v>0</v>
      </c>
      <c r="T67" s="71">
        <v>0</v>
      </c>
      <c r="U67" s="41">
        <f t="shared" si="83"/>
        <v>0</v>
      </c>
      <c r="V67" s="71">
        <v>0</v>
      </c>
      <c r="W67" s="71">
        <f t="shared" si="84"/>
        <v>0</v>
      </c>
      <c r="X67" s="71">
        <v>0</v>
      </c>
      <c r="Y67" s="71">
        <f t="shared" si="85"/>
        <v>0</v>
      </c>
      <c r="Z67" s="71">
        <v>0</v>
      </c>
      <c r="AA67" s="71">
        <f t="shared" si="86"/>
        <v>0</v>
      </c>
      <c r="AB67" s="71">
        <v>0</v>
      </c>
      <c r="AC67" s="71">
        <f t="shared" si="87"/>
        <v>0</v>
      </c>
      <c r="AD67" s="71"/>
      <c r="AE67" s="71">
        <f t="shared" si="88"/>
        <v>0</v>
      </c>
      <c r="AF67" s="34">
        <f t="shared" si="89"/>
        <v>1</v>
      </c>
      <c r="AG67" s="41">
        <f t="shared" si="89"/>
        <v>350</v>
      </c>
      <c r="AH67" s="48"/>
      <c r="AI67" s="48"/>
    </row>
    <row r="68" spans="1:35">
      <c r="A68" s="28" t="s">
        <v>141</v>
      </c>
      <c r="B68" s="28">
        <v>200</v>
      </c>
      <c r="C68" s="67" t="s">
        <v>68</v>
      </c>
      <c r="D68" s="41">
        <v>1</v>
      </c>
      <c r="E68" s="41">
        <f t="shared" si="75"/>
        <v>200</v>
      </c>
      <c r="F68" s="41">
        <v>0</v>
      </c>
      <c r="G68" s="41">
        <f t="shared" si="76"/>
        <v>0</v>
      </c>
      <c r="H68" s="41">
        <v>0</v>
      </c>
      <c r="I68" s="41">
        <f t="shared" si="77"/>
        <v>0</v>
      </c>
      <c r="J68" s="41">
        <v>0</v>
      </c>
      <c r="K68" s="41">
        <f t="shared" si="78"/>
        <v>0</v>
      </c>
      <c r="L68" s="41">
        <v>0</v>
      </c>
      <c r="M68" s="41">
        <f t="shared" si="79"/>
        <v>0</v>
      </c>
      <c r="N68" s="41">
        <v>0</v>
      </c>
      <c r="O68" s="41">
        <f t="shared" si="80"/>
        <v>0</v>
      </c>
      <c r="P68" s="41">
        <v>0</v>
      </c>
      <c r="Q68" s="41">
        <f t="shared" si="81"/>
        <v>0</v>
      </c>
      <c r="R68" s="41">
        <v>0</v>
      </c>
      <c r="S68" s="41">
        <f t="shared" si="82"/>
        <v>0</v>
      </c>
      <c r="T68" s="41">
        <v>0</v>
      </c>
      <c r="U68" s="41">
        <f t="shared" si="83"/>
        <v>0</v>
      </c>
      <c r="V68" s="41">
        <v>0</v>
      </c>
      <c r="W68" s="71">
        <f t="shared" si="84"/>
        <v>0</v>
      </c>
      <c r="X68" s="41">
        <v>0</v>
      </c>
      <c r="Y68" s="71">
        <f t="shared" si="85"/>
        <v>0</v>
      </c>
      <c r="Z68" s="41">
        <v>0</v>
      </c>
      <c r="AA68" s="71">
        <f t="shared" si="86"/>
        <v>0</v>
      </c>
      <c r="AB68" s="41">
        <v>0</v>
      </c>
      <c r="AC68" s="71">
        <f t="shared" si="87"/>
        <v>0</v>
      </c>
      <c r="AD68" s="41"/>
      <c r="AE68" s="71">
        <f t="shared" si="88"/>
        <v>0</v>
      </c>
      <c r="AF68" s="34">
        <f t="shared" si="89"/>
        <v>1</v>
      </c>
      <c r="AG68" s="41">
        <f t="shared" si="89"/>
        <v>200</v>
      </c>
      <c r="AH68" s="48"/>
      <c r="AI68" s="48"/>
    </row>
    <row r="69" spans="1:35">
      <c r="A69" s="28" t="s">
        <v>169</v>
      </c>
      <c r="B69" s="28">
        <v>850</v>
      </c>
      <c r="C69" s="67" t="s">
        <v>168</v>
      </c>
      <c r="D69" s="41">
        <v>0</v>
      </c>
      <c r="E69" s="41">
        <f t="shared" si="75"/>
        <v>0</v>
      </c>
      <c r="F69" s="41">
        <v>1</v>
      </c>
      <c r="G69" s="41">
        <f t="shared" si="76"/>
        <v>850</v>
      </c>
      <c r="H69" s="41">
        <v>0</v>
      </c>
      <c r="I69" s="41">
        <f t="shared" si="77"/>
        <v>0</v>
      </c>
      <c r="J69" s="41">
        <v>0</v>
      </c>
      <c r="K69" s="41">
        <f t="shared" si="78"/>
        <v>0</v>
      </c>
      <c r="L69" s="41">
        <v>1</v>
      </c>
      <c r="M69" s="41">
        <f t="shared" si="79"/>
        <v>850</v>
      </c>
      <c r="N69" s="41">
        <v>0</v>
      </c>
      <c r="O69" s="41">
        <f t="shared" si="80"/>
        <v>0</v>
      </c>
      <c r="P69" s="41">
        <v>0</v>
      </c>
      <c r="Q69" s="41">
        <f t="shared" si="81"/>
        <v>0</v>
      </c>
      <c r="R69" s="41">
        <v>1</v>
      </c>
      <c r="S69" s="41">
        <f t="shared" si="82"/>
        <v>850</v>
      </c>
      <c r="T69" s="41">
        <v>0</v>
      </c>
      <c r="U69" s="41">
        <f t="shared" si="83"/>
        <v>0</v>
      </c>
      <c r="V69" s="41">
        <v>0</v>
      </c>
      <c r="W69" s="71">
        <f t="shared" si="84"/>
        <v>0</v>
      </c>
      <c r="X69" s="41">
        <v>1</v>
      </c>
      <c r="Y69" s="71">
        <f t="shared" si="85"/>
        <v>850</v>
      </c>
      <c r="Z69" s="41">
        <v>0</v>
      </c>
      <c r="AA69" s="71">
        <f t="shared" si="86"/>
        <v>0</v>
      </c>
      <c r="AB69" s="41">
        <v>0</v>
      </c>
      <c r="AC69" s="71">
        <f t="shared" si="87"/>
        <v>0</v>
      </c>
      <c r="AD69" s="41"/>
      <c r="AE69" s="71">
        <f t="shared" si="88"/>
        <v>0</v>
      </c>
      <c r="AF69" s="34">
        <f t="shared" si="89"/>
        <v>4</v>
      </c>
      <c r="AG69" s="41">
        <f t="shared" si="89"/>
        <v>3400</v>
      </c>
      <c r="AH69" s="48"/>
      <c r="AI69" s="48"/>
    </row>
    <row r="70" spans="1:35" ht="38.25">
      <c r="A70" s="72" t="s">
        <v>171</v>
      </c>
      <c r="B70" s="28">
        <v>3500</v>
      </c>
      <c r="C70" s="67" t="s">
        <v>170</v>
      </c>
      <c r="D70" s="41">
        <v>0</v>
      </c>
      <c r="E70" s="41">
        <f t="shared" si="75"/>
        <v>0</v>
      </c>
      <c r="F70" s="41">
        <v>1</v>
      </c>
      <c r="G70" s="41">
        <f t="shared" si="76"/>
        <v>3500</v>
      </c>
      <c r="H70" s="41">
        <v>0</v>
      </c>
      <c r="I70" s="41">
        <f t="shared" si="77"/>
        <v>0</v>
      </c>
      <c r="J70" s="41">
        <v>0</v>
      </c>
      <c r="K70" s="41">
        <f t="shared" si="78"/>
        <v>0</v>
      </c>
      <c r="L70" s="41">
        <v>0</v>
      </c>
      <c r="M70" s="41">
        <f t="shared" si="79"/>
        <v>0</v>
      </c>
      <c r="N70" s="41">
        <v>0</v>
      </c>
      <c r="O70" s="41">
        <f t="shared" si="80"/>
        <v>0</v>
      </c>
      <c r="P70" s="41">
        <v>0</v>
      </c>
      <c r="Q70" s="41">
        <f t="shared" si="81"/>
        <v>0</v>
      </c>
      <c r="R70" s="41">
        <v>0</v>
      </c>
      <c r="S70" s="41">
        <f t="shared" si="82"/>
        <v>0</v>
      </c>
      <c r="T70" s="41">
        <v>0</v>
      </c>
      <c r="U70" s="41">
        <f t="shared" si="83"/>
        <v>0</v>
      </c>
      <c r="V70" s="41">
        <v>0</v>
      </c>
      <c r="W70" s="71">
        <f t="shared" si="84"/>
        <v>0</v>
      </c>
      <c r="X70" s="41">
        <v>0</v>
      </c>
      <c r="Y70" s="71">
        <f t="shared" si="85"/>
        <v>0</v>
      </c>
      <c r="Z70" s="41">
        <v>0</v>
      </c>
      <c r="AA70" s="71">
        <f t="shared" si="86"/>
        <v>0</v>
      </c>
      <c r="AB70" s="41">
        <v>0</v>
      </c>
      <c r="AC70" s="71">
        <f t="shared" si="87"/>
        <v>0</v>
      </c>
      <c r="AD70" s="41"/>
      <c r="AE70" s="71">
        <f t="shared" si="88"/>
        <v>0</v>
      </c>
      <c r="AF70" s="34">
        <f t="shared" si="89"/>
        <v>1</v>
      </c>
      <c r="AG70" s="41">
        <f t="shared" si="89"/>
        <v>3500</v>
      </c>
      <c r="AH70" s="48"/>
      <c r="AI70" s="48"/>
    </row>
    <row r="71" spans="1:35" ht="15">
      <c r="A71" s="82" t="s">
        <v>188</v>
      </c>
      <c r="B71" s="82"/>
      <c r="C71" s="83"/>
      <c r="D71" s="84"/>
      <c r="E71" s="85">
        <f>SUM(E63:E70)</f>
        <v>550</v>
      </c>
      <c r="F71" s="84"/>
      <c r="G71" s="85">
        <f t="shared" ref="G71" si="90">SUM(G63:G70)</f>
        <v>6010</v>
      </c>
      <c r="H71" s="84"/>
      <c r="I71" s="85">
        <f t="shared" ref="I71" si="91">SUM(I63:I70)</f>
        <v>960</v>
      </c>
      <c r="J71" s="84"/>
      <c r="K71" s="85">
        <f t="shared" ref="K71" si="92">SUM(K63:K70)</f>
        <v>960</v>
      </c>
      <c r="L71" s="84"/>
      <c r="M71" s="85">
        <f t="shared" ref="M71" si="93">SUM(M63:M70)</f>
        <v>1810</v>
      </c>
      <c r="N71" s="84"/>
      <c r="O71" s="85">
        <f t="shared" ref="O71" si="94">SUM(O63:O70)</f>
        <v>960</v>
      </c>
      <c r="P71" s="84"/>
      <c r="Q71" s="85">
        <f t="shared" ref="Q71" si="95">SUM(Q63:Q70)</f>
        <v>1660</v>
      </c>
      <c r="R71" s="84"/>
      <c r="S71" s="85">
        <f t="shared" ref="S71" si="96">SUM(S63:S70)</f>
        <v>1810</v>
      </c>
      <c r="T71" s="84"/>
      <c r="U71" s="85">
        <f t="shared" ref="U71" si="97">SUM(U63:U70)</f>
        <v>960</v>
      </c>
      <c r="V71" s="84"/>
      <c r="W71" s="85">
        <f t="shared" ref="W71" si="98">SUM(W63:W70)</f>
        <v>960</v>
      </c>
      <c r="X71" s="84"/>
      <c r="Y71" s="85">
        <f t="shared" ref="Y71" si="99">SUM(Y63:Y70)</f>
        <v>1810</v>
      </c>
      <c r="Z71" s="84"/>
      <c r="AA71" s="85">
        <f t="shared" ref="AA71" si="100">SUM(AA63:AA70)</f>
        <v>960</v>
      </c>
      <c r="AB71" s="84"/>
      <c r="AC71" s="85">
        <f t="shared" ref="AC71" si="101">SUM(AC63:AC70)</f>
        <v>1660</v>
      </c>
      <c r="AD71" s="84"/>
      <c r="AE71" s="85">
        <f t="shared" ref="AE71" si="102">SUM(AE63:AE70)</f>
        <v>0</v>
      </c>
      <c r="AF71" s="84"/>
      <c r="AG71" s="85">
        <f t="shared" ref="AG71" si="103">SUM(AG63:AG70)</f>
        <v>21070</v>
      </c>
      <c r="AH71" s="48"/>
      <c r="AI71" s="48"/>
    </row>
    <row r="72" spans="1:35">
      <c r="A72" s="28" t="s">
        <v>119</v>
      </c>
      <c r="B72" s="28">
        <v>15</v>
      </c>
      <c r="C72" s="67" t="s">
        <v>68</v>
      </c>
      <c r="D72" s="41">
        <v>1</v>
      </c>
      <c r="E72" s="41">
        <f>+D72*$B72</f>
        <v>15</v>
      </c>
      <c r="F72" s="41">
        <v>0</v>
      </c>
      <c r="G72" s="41">
        <f>+F72*$B72</f>
        <v>0</v>
      </c>
      <c r="H72" s="41">
        <v>0</v>
      </c>
      <c r="I72" s="41">
        <f>+H72*$B72</f>
        <v>0</v>
      </c>
      <c r="J72" s="41">
        <v>0</v>
      </c>
      <c r="K72" s="41">
        <f>+J72*$B72</f>
        <v>0</v>
      </c>
      <c r="L72" s="41">
        <v>0</v>
      </c>
      <c r="M72" s="41">
        <f>+L72*$B72</f>
        <v>0</v>
      </c>
      <c r="N72" s="41">
        <v>0</v>
      </c>
      <c r="O72" s="41">
        <f>+N72*$B72</f>
        <v>0</v>
      </c>
      <c r="P72" s="41">
        <v>0</v>
      </c>
      <c r="Q72" s="41">
        <f>+P72*$B72</f>
        <v>0</v>
      </c>
      <c r="R72" s="41">
        <v>0</v>
      </c>
      <c r="S72" s="41">
        <f>+R72*$B72</f>
        <v>0</v>
      </c>
      <c r="T72" s="41">
        <v>0</v>
      </c>
      <c r="U72" s="41">
        <f>+T72*$B72</f>
        <v>0</v>
      </c>
      <c r="V72" s="41">
        <v>0</v>
      </c>
      <c r="W72" s="41">
        <f>+V72*$B72</f>
        <v>0</v>
      </c>
      <c r="X72" s="41">
        <v>0</v>
      </c>
      <c r="Y72" s="41">
        <f>+X72*$B72</f>
        <v>0</v>
      </c>
      <c r="Z72" s="41">
        <v>0</v>
      </c>
      <c r="AA72" s="41">
        <f>+Z72*$B72</f>
        <v>0</v>
      </c>
      <c r="AB72" s="41">
        <v>0</v>
      </c>
      <c r="AC72" s="41">
        <f>+AB72*$B72</f>
        <v>0</v>
      </c>
      <c r="AD72" s="41"/>
      <c r="AE72" s="41">
        <f>+AD72*$B72</f>
        <v>0</v>
      </c>
      <c r="AF72" s="34">
        <f>+F72+H72+J72+L72+N72+P72+R72+T72+V72+X72+Z72+AB72+D72+AD72</f>
        <v>1</v>
      </c>
      <c r="AG72" s="41">
        <f>+G72+I72+K72+M72+O72+Q72+S72+U72+W72+Y72+AA72+AC72+E72+AE72</f>
        <v>15</v>
      </c>
      <c r="AH72" s="48"/>
      <c r="AI72" s="48"/>
    </row>
    <row r="73" spans="1:35">
      <c r="A73" s="28" t="s">
        <v>120</v>
      </c>
      <c r="B73" s="28">
        <v>10</v>
      </c>
      <c r="C73" s="67" t="s">
        <v>29</v>
      </c>
      <c r="D73" s="41">
        <v>0</v>
      </c>
      <c r="E73" s="41">
        <f>+D73*$B73</f>
        <v>0</v>
      </c>
      <c r="F73" s="41">
        <v>1</v>
      </c>
      <c r="G73" s="41">
        <f>+F73*$B73</f>
        <v>10</v>
      </c>
      <c r="H73" s="41">
        <v>1</v>
      </c>
      <c r="I73" s="41">
        <f>+H73*$B73</f>
        <v>10</v>
      </c>
      <c r="J73" s="41">
        <v>1</v>
      </c>
      <c r="K73" s="41">
        <f>+J73*$B73</f>
        <v>10</v>
      </c>
      <c r="L73" s="41">
        <v>1</v>
      </c>
      <c r="M73" s="41">
        <f>+L73*$B73</f>
        <v>10</v>
      </c>
      <c r="N73" s="41">
        <v>1</v>
      </c>
      <c r="O73" s="41">
        <f>+N73*$B73</f>
        <v>10</v>
      </c>
      <c r="P73" s="41">
        <v>1</v>
      </c>
      <c r="Q73" s="41">
        <f>+P73*$B73</f>
        <v>10</v>
      </c>
      <c r="R73" s="41">
        <v>1</v>
      </c>
      <c r="S73" s="41">
        <f>+R73*$B73</f>
        <v>10</v>
      </c>
      <c r="T73" s="41">
        <v>1</v>
      </c>
      <c r="U73" s="41">
        <f>+T73*$B73</f>
        <v>10</v>
      </c>
      <c r="V73" s="41">
        <v>1</v>
      </c>
      <c r="W73" s="41">
        <f>+V73*$B73</f>
        <v>10</v>
      </c>
      <c r="X73" s="41">
        <v>1</v>
      </c>
      <c r="Y73" s="41">
        <f>+X73*$B73</f>
        <v>10</v>
      </c>
      <c r="Z73" s="41">
        <v>1</v>
      </c>
      <c r="AA73" s="41">
        <f>+Z73*$B73</f>
        <v>10</v>
      </c>
      <c r="AB73" s="41">
        <v>1</v>
      </c>
      <c r="AC73" s="41">
        <f>+AB73*$B73</f>
        <v>10</v>
      </c>
      <c r="AD73" s="41"/>
      <c r="AE73" s="41">
        <f>+AD73*$B73</f>
        <v>0</v>
      </c>
      <c r="AF73" s="34">
        <f>+F73+H73+J73+L73+N73+P73+R73+T73+V73+X73+Z73+AB73+D73+AD73</f>
        <v>12</v>
      </c>
      <c r="AG73" s="41">
        <f>+G73+I73+K73+M73+O73+Q73+S73+U73+W73+Y73+AA73+AC73+E73+AE73</f>
        <v>120</v>
      </c>
      <c r="AH73" s="48"/>
      <c r="AI73" s="48"/>
    </row>
    <row r="74" spans="1:35">
      <c r="A74" s="70" t="s">
        <v>117</v>
      </c>
      <c r="B74" s="28"/>
      <c r="C74" s="67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64"/>
      <c r="AG74" s="41"/>
      <c r="AH74" s="48"/>
      <c r="AI74" s="48"/>
    </row>
    <row r="75" spans="1:35">
      <c r="A75" s="28" t="s">
        <v>89</v>
      </c>
      <c r="B75" s="28">
        <v>40</v>
      </c>
      <c r="C75" s="67" t="s">
        <v>80</v>
      </c>
      <c r="D75" s="41">
        <v>0</v>
      </c>
      <c r="E75" s="41">
        <f>+D75*$B75</f>
        <v>0</v>
      </c>
      <c r="F75" s="41">
        <v>1</v>
      </c>
      <c r="G75" s="41">
        <f>+(F75*$B75)*10</f>
        <v>400</v>
      </c>
      <c r="H75" s="41">
        <v>1</v>
      </c>
      <c r="I75" s="41">
        <f>+(H75*$B75)*10</f>
        <v>400</v>
      </c>
      <c r="J75" s="41">
        <v>1</v>
      </c>
      <c r="K75" s="41">
        <f>+(J75*$B75)*10</f>
        <v>400</v>
      </c>
      <c r="L75" s="41">
        <v>1</v>
      </c>
      <c r="M75" s="41">
        <f>+(L75*$B75)*10</f>
        <v>400</v>
      </c>
      <c r="N75" s="41">
        <v>1</v>
      </c>
      <c r="O75" s="41">
        <f>+(N75*$B75)*10</f>
        <v>400</v>
      </c>
      <c r="P75" s="41">
        <v>1</v>
      </c>
      <c r="Q75" s="41">
        <f>+(P75*$B75)*10</f>
        <v>400</v>
      </c>
      <c r="R75" s="41">
        <v>1</v>
      </c>
      <c r="S75" s="41">
        <f>+(R75*$B75)*10</f>
        <v>400</v>
      </c>
      <c r="T75" s="41">
        <v>1</v>
      </c>
      <c r="U75" s="41">
        <f>+(T75*$B75)*10</f>
        <v>400</v>
      </c>
      <c r="V75" s="41">
        <v>1</v>
      </c>
      <c r="W75" s="41">
        <f>+(V75*$B75)*10</f>
        <v>400</v>
      </c>
      <c r="X75" s="41">
        <v>1</v>
      </c>
      <c r="Y75" s="41">
        <f>+(X75*$B75)*10</f>
        <v>400</v>
      </c>
      <c r="Z75" s="41">
        <v>1</v>
      </c>
      <c r="AA75" s="41">
        <f>+(Z75*$B75)*10</f>
        <v>400</v>
      </c>
      <c r="AB75" s="41">
        <v>1</v>
      </c>
      <c r="AC75" s="41">
        <f>+(AB75*$B75)*10</f>
        <v>400</v>
      </c>
      <c r="AD75" s="41"/>
      <c r="AE75" s="41">
        <f>+(AD75*$B75)*10</f>
        <v>0</v>
      </c>
      <c r="AF75" s="34">
        <f t="shared" ref="AF75:AG78" si="104">+F75+H75+J75+L75+N75+P75+R75+T75+V75+X75+Z75+AB75+D75+AD75</f>
        <v>12</v>
      </c>
      <c r="AG75" s="41">
        <f t="shared" si="104"/>
        <v>4800</v>
      </c>
      <c r="AH75" s="48"/>
      <c r="AI75" s="48"/>
    </row>
    <row r="76" spans="1:35">
      <c r="A76" s="28" t="s">
        <v>90</v>
      </c>
      <c r="B76" s="28">
        <v>25</v>
      </c>
      <c r="C76" s="67" t="s">
        <v>80</v>
      </c>
      <c r="D76" s="41">
        <v>0</v>
      </c>
      <c r="E76" s="41">
        <f>+D76*$B76</f>
        <v>0</v>
      </c>
      <c r="F76" s="41">
        <v>1</v>
      </c>
      <c r="G76" s="41">
        <f>+(F76*$B76)*10</f>
        <v>250</v>
      </c>
      <c r="H76" s="41">
        <v>1</v>
      </c>
      <c r="I76" s="41">
        <f>+(H76*$B76)*10</f>
        <v>250</v>
      </c>
      <c r="J76" s="41">
        <v>1</v>
      </c>
      <c r="K76" s="41">
        <f>+(J76*$B76)*10</f>
        <v>250</v>
      </c>
      <c r="L76" s="41">
        <v>1</v>
      </c>
      <c r="M76" s="41">
        <f>+(L76*$B76)*10</f>
        <v>250</v>
      </c>
      <c r="N76" s="41">
        <v>1</v>
      </c>
      <c r="O76" s="41">
        <f>+(N76*$B76)*10</f>
        <v>250</v>
      </c>
      <c r="P76" s="41">
        <v>1</v>
      </c>
      <c r="Q76" s="41">
        <f>+(P76*$B76)*10</f>
        <v>250</v>
      </c>
      <c r="R76" s="41">
        <v>1</v>
      </c>
      <c r="S76" s="41">
        <f>+(R76*$B76)*10</f>
        <v>250</v>
      </c>
      <c r="T76" s="41">
        <v>1</v>
      </c>
      <c r="U76" s="41">
        <f>+(T76*$B76)*10</f>
        <v>250</v>
      </c>
      <c r="V76" s="41">
        <v>1</v>
      </c>
      <c r="W76" s="41">
        <f>+(V76*$B76)*10</f>
        <v>250</v>
      </c>
      <c r="X76" s="41">
        <v>1</v>
      </c>
      <c r="Y76" s="41">
        <f>+(X76*$B76)*10</f>
        <v>250</v>
      </c>
      <c r="Z76" s="41">
        <v>1</v>
      </c>
      <c r="AA76" s="41">
        <f>+(Z76*$B76)*10</f>
        <v>250</v>
      </c>
      <c r="AB76" s="41">
        <v>1</v>
      </c>
      <c r="AC76" s="41">
        <f>+(AB76*$B76)*10</f>
        <v>250</v>
      </c>
      <c r="AD76" s="41"/>
      <c r="AE76" s="41">
        <f>+(AD76*$B76)*10</f>
        <v>0</v>
      </c>
      <c r="AF76" s="34">
        <f t="shared" si="104"/>
        <v>12</v>
      </c>
      <c r="AG76" s="41">
        <f t="shared" si="104"/>
        <v>3000</v>
      </c>
      <c r="AH76" s="48"/>
      <c r="AI76" s="48"/>
    </row>
    <row r="77" spans="1:35">
      <c r="A77" s="28" t="s">
        <v>91</v>
      </c>
      <c r="B77" s="28">
        <v>20</v>
      </c>
      <c r="C77" s="67" t="s">
        <v>87</v>
      </c>
      <c r="D77" s="41">
        <v>0</v>
      </c>
      <c r="E77" s="41">
        <f>+D77*$B77</f>
        <v>0</v>
      </c>
      <c r="F77" s="41">
        <v>1</v>
      </c>
      <c r="G77" s="41">
        <f>+F77*$B77</f>
        <v>20</v>
      </c>
      <c r="H77" s="41">
        <v>1</v>
      </c>
      <c r="I77" s="41">
        <f>+H77*$B77</f>
        <v>20</v>
      </c>
      <c r="J77" s="41">
        <v>1</v>
      </c>
      <c r="K77" s="41">
        <f>+J77*$B77</f>
        <v>20</v>
      </c>
      <c r="L77" s="41">
        <v>1</v>
      </c>
      <c r="M77" s="41">
        <f>+L77*$B77</f>
        <v>20</v>
      </c>
      <c r="N77" s="41">
        <v>1</v>
      </c>
      <c r="O77" s="41">
        <f>+N77*$B77</f>
        <v>20</v>
      </c>
      <c r="P77" s="41">
        <v>1</v>
      </c>
      <c r="Q77" s="41">
        <f>+P77*$B77</f>
        <v>20</v>
      </c>
      <c r="R77" s="41">
        <v>1</v>
      </c>
      <c r="S77" s="41">
        <f>+R77*$B77</f>
        <v>20</v>
      </c>
      <c r="T77" s="41">
        <v>1</v>
      </c>
      <c r="U77" s="41">
        <f>+T77*$B77</f>
        <v>20</v>
      </c>
      <c r="V77" s="41">
        <v>1</v>
      </c>
      <c r="W77" s="41">
        <f>+V77*$B77</f>
        <v>20</v>
      </c>
      <c r="X77" s="41">
        <v>1</v>
      </c>
      <c r="Y77" s="41">
        <f>+X77*$B77</f>
        <v>20</v>
      </c>
      <c r="Z77" s="41">
        <v>1</v>
      </c>
      <c r="AA77" s="41">
        <f>+Z77*$B77</f>
        <v>20</v>
      </c>
      <c r="AB77" s="41">
        <v>1</v>
      </c>
      <c r="AC77" s="41">
        <f>+AB77*$B77</f>
        <v>20</v>
      </c>
      <c r="AD77" s="41"/>
      <c r="AE77" s="41">
        <f>+AD77*$B77</f>
        <v>0</v>
      </c>
      <c r="AF77" s="34">
        <f t="shared" si="104"/>
        <v>12</v>
      </c>
      <c r="AG77" s="41">
        <f t="shared" si="104"/>
        <v>240</v>
      </c>
      <c r="AH77" s="48"/>
      <c r="AI77" s="48"/>
    </row>
    <row r="78" spans="1:35">
      <c r="A78" s="28" t="s">
        <v>74</v>
      </c>
      <c r="B78" s="28">
        <v>5</v>
      </c>
      <c r="C78" s="67" t="s">
        <v>88</v>
      </c>
      <c r="D78" s="41">
        <v>6</v>
      </c>
      <c r="E78" s="41">
        <f>+D78*$B78</f>
        <v>30</v>
      </c>
      <c r="F78" s="41">
        <v>0</v>
      </c>
      <c r="G78" s="41">
        <f>+F78*$B78</f>
        <v>0</v>
      </c>
      <c r="H78" s="41">
        <v>0</v>
      </c>
      <c r="I78" s="41">
        <f>+H78*$B78</f>
        <v>0</v>
      </c>
      <c r="J78" s="41">
        <v>0</v>
      </c>
      <c r="K78" s="41">
        <f>+J78*$B78</f>
        <v>0</v>
      </c>
      <c r="L78" s="41">
        <v>0</v>
      </c>
      <c r="M78" s="41">
        <f>+L78*$B78</f>
        <v>0</v>
      </c>
      <c r="N78" s="41">
        <v>0</v>
      </c>
      <c r="O78" s="41">
        <f>+N78*$B78</f>
        <v>0</v>
      </c>
      <c r="P78" s="41">
        <v>0</v>
      </c>
      <c r="Q78" s="41">
        <f>+P78*$B78</f>
        <v>0</v>
      </c>
      <c r="R78" s="41">
        <v>0</v>
      </c>
      <c r="S78" s="41">
        <f>+R78*$B78</f>
        <v>0</v>
      </c>
      <c r="T78" s="41">
        <v>0</v>
      </c>
      <c r="U78" s="41">
        <f>+T78*$B78</f>
        <v>0</v>
      </c>
      <c r="V78" s="41">
        <v>0</v>
      </c>
      <c r="W78" s="41">
        <f>+V78*$B78</f>
        <v>0</v>
      </c>
      <c r="X78" s="41">
        <v>0</v>
      </c>
      <c r="Y78" s="41">
        <f>+X78*$B78</f>
        <v>0</v>
      </c>
      <c r="Z78" s="41">
        <v>0</v>
      </c>
      <c r="AA78" s="41">
        <f>+Z78*$B78</f>
        <v>0</v>
      </c>
      <c r="AB78" s="41">
        <v>0</v>
      </c>
      <c r="AC78" s="41">
        <f>+AB78*$B78</f>
        <v>0</v>
      </c>
      <c r="AD78" s="41"/>
      <c r="AE78" s="41">
        <f>+AD78*$B78</f>
        <v>0</v>
      </c>
      <c r="AF78" s="34">
        <f t="shared" si="104"/>
        <v>6</v>
      </c>
      <c r="AG78" s="41">
        <f t="shared" si="104"/>
        <v>30</v>
      </c>
      <c r="AH78" s="48"/>
      <c r="AI78" s="48"/>
    </row>
    <row r="79" spans="1:35" ht="15">
      <c r="A79" s="82" t="s">
        <v>189</v>
      </c>
      <c r="B79" s="82"/>
      <c r="C79" s="83"/>
      <c r="D79" s="84"/>
      <c r="E79" s="85">
        <f>SUM(E72:E78)</f>
        <v>45</v>
      </c>
      <c r="F79" s="84"/>
      <c r="G79" s="85">
        <f t="shared" ref="G79" si="105">SUM(G72:G78)</f>
        <v>680</v>
      </c>
      <c r="H79" s="84"/>
      <c r="I79" s="85">
        <f t="shared" ref="I79" si="106">SUM(I72:I78)</f>
        <v>680</v>
      </c>
      <c r="J79" s="84"/>
      <c r="K79" s="85">
        <f t="shared" ref="K79" si="107">SUM(K72:K78)</f>
        <v>680</v>
      </c>
      <c r="L79" s="84"/>
      <c r="M79" s="85">
        <f t="shared" ref="M79" si="108">SUM(M72:M78)</f>
        <v>680</v>
      </c>
      <c r="N79" s="84"/>
      <c r="O79" s="85">
        <f t="shared" ref="O79" si="109">SUM(O72:O78)</f>
        <v>680</v>
      </c>
      <c r="P79" s="84"/>
      <c r="Q79" s="85">
        <f t="shared" ref="Q79" si="110">SUM(Q72:Q78)</f>
        <v>680</v>
      </c>
      <c r="R79" s="84"/>
      <c r="S79" s="85">
        <f t="shared" ref="S79" si="111">SUM(S72:S78)</f>
        <v>680</v>
      </c>
      <c r="T79" s="84"/>
      <c r="U79" s="85">
        <f t="shared" ref="U79" si="112">SUM(U72:U78)</f>
        <v>680</v>
      </c>
      <c r="V79" s="84"/>
      <c r="W79" s="85">
        <f t="shared" ref="W79" si="113">SUM(W72:W78)</f>
        <v>680</v>
      </c>
      <c r="X79" s="84"/>
      <c r="Y79" s="85">
        <f t="shared" ref="Y79" si="114">SUM(Y72:Y78)</f>
        <v>680</v>
      </c>
      <c r="Z79" s="84"/>
      <c r="AA79" s="85">
        <f t="shared" ref="AA79" si="115">SUM(AA72:AA78)</f>
        <v>680</v>
      </c>
      <c r="AB79" s="84"/>
      <c r="AC79" s="85">
        <f t="shared" ref="AC79" si="116">SUM(AC72:AC78)</f>
        <v>680</v>
      </c>
      <c r="AD79" s="84"/>
      <c r="AE79" s="104">
        <f t="shared" ref="AE79" si="117">SUM(AE72:AE78)</f>
        <v>0</v>
      </c>
      <c r="AF79" s="84"/>
      <c r="AG79" s="85">
        <f t="shared" ref="AG79" si="118">SUM(AG72:AG78)</f>
        <v>8205</v>
      </c>
      <c r="AH79" s="48"/>
      <c r="AI79" s="48"/>
    </row>
    <row r="80" spans="1:35">
      <c r="A80" s="68" t="s">
        <v>174</v>
      </c>
      <c r="B80" s="65">
        <v>4000</v>
      </c>
      <c r="C80" s="69" t="s">
        <v>68</v>
      </c>
      <c r="D80" s="63">
        <v>1</v>
      </c>
      <c r="E80" s="63">
        <f>+D80*$B80</f>
        <v>4000</v>
      </c>
      <c r="F80" s="63">
        <v>0</v>
      </c>
      <c r="G80" s="63">
        <f>+F80*$B80</f>
        <v>0</v>
      </c>
      <c r="H80" s="63">
        <v>0</v>
      </c>
      <c r="I80" s="63">
        <f>+H80*$B80</f>
        <v>0</v>
      </c>
      <c r="J80" s="63">
        <v>0</v>
      </c>
      <c r="K80" s="63">
        <f>+J80*$B80</f>
        <v>0</v>
      </c>
      <c r="L80" s="63">
        <v>0</v>
      </c>
      <c r="M80" s="63">
        <f>+L80*$B80</f>
        <v>0</v>
      </c>
      <c r="N80" s="63">
        <v>0</v>
      </c>
      <c r="O80" s="63">
        <f>+N80*$B80</f>
        <v>0</v>
      </c>
      <c r="P80" s="63">
        <v>0</v>
      </c>
      <c r="Q80" s="63">
        <f>+P80*$B80</f>
        <v>0</v>
      </c>
      <c r="R80" s="63">
        <v>0</v>
      </c>
      <c r="S80" s="63">
        <f>+R80*$B80</f>
        <v>0</v>
      </c>
      <c r="T80" s="63">
        <v>0</v>
      </c>
      <c r="U80" s="63">
        <f>+T80*$B80</f>
        <v>0</v>
      </c>
      <c r="V80" s="63">
        <v>0</v>
      </c>
      <c r="W80" s="63">
        <f>+V80*$B80</f>
        <v>0</v>
      </c>
      <c r="X80" s="63">
        <v>0</v>
      </c>
      <c r="Y80" s="63">
        <f>+X80*$B80</f>
        <v>0</v>
      </c>
      <c r="Z80" s="63">
        <v>0</v>
      </c>
      <c r="AA80" s="63">
        <f>+Z80*$B80</f>
        <v>0</v>
      </c>
      <c r="AB80" s="63">
        <v>0</v>
      </c>
      <c r="AC80" s="63">
        <f>+AB80*$B80</f>
        <v>0</v>
      </c>
      <c r="AD80" s="63"/>
      <c r="AE80" s="63">
        <f>+AD80*$B80</f>
        <v>0</v>
      </c>
      <c r="AF80" s="65">
        <f t="shared" ref="AF80:AG82" si="119">+F80+H80+J80+L80+N80+P80+R80+T80+V80+X80+Z80+AB80+D80+AD80</f>
        <v>1</v>
      </c>
      <c r="AG80" s="63">
        <f t="shared" si="119"/>
        <v>4000</v>
      </c>
      <c r="AH80" s="48"/>
      <c r="AI80" s="48"/>
    </row>
    <row r="81" spans="1:36">
      <c r="A81" s="28" t="s">
        <v>175</v>
      </c>
      <c r="B81" s="28">
        <v>4000</v>
      </c>
      <c r="C81" s="67" t="s">
        <v>68</v>
      </c>
      <c r="D81" s="41">
        <v>3</v>
      </c>
      <c r="E81" s="41">
        <f>+D81*$B81</f>
        <v>12000</v>
      </c>
      <c r="F81" s="41">
        <v>0</v>
      </c>
      <c r="G81" s="41">
        <f>+F81*$B81</f>
        <v>0</v>
      </c>
      <c r="H81" s="41">
        <v>0</v>
      </c>
      <c r="I81" s="41">
        <f>+H81*$B81</f>
        <v>0</v>
      </c>
      <c r="J81" s="41">
        <v>0</v>
      </c>
      <c r="K81" s="41">
        <f>+J81*$B81</f>
        <v>0</v>
      </c>
      <c r="L81" s="41">
        <v>0</v>
      </c>
      <c r="M81" s="41">
        <f>+L81*$B81</f>
        <v>0</v>
      </c>
      <c r="N81" s="41">
        <v>0</v>
      </c>
      <c r="O81" s="41">
        <f>+N81*$B81</f>
        <v>0</v>
      </c>
      <c r="P81" s="41">
        <v>0</v>
      </c>
      <c r="Q81" s="41">
        <f>+P81*$B81</f>
        <v>0</v>
      </c>
      <c r="R81" s="41">
        <v>0</v>
      </c>
      <c r="S81" s="41">
        <f>+R81*$B81</f>
        <v>0</v>
      </c>
      <c r="T81" s="41">
        <v>0</v>
      </c>
      <c r="U81" s="41">
        <f>+T81*$B81</f>
        <v>0</v>
      </c>
      <c r="V81" s="41">
        <v>0</v>
      </c>
      <c r="W81" s="41">
        <f>+V81*$B81</f>
        <v>0</v>
      </c>
      <c r="X81" s="41">
        <v>0</v>
      </c>
      <c r="Y81" s="41">
        <f>+X81*$B81</f>
        <v>0</v>
      </c>
      <c r="Z81" s="41">
        <v>0</v>
      </c>
      <c r="AA81" s="41">
        <f>+Z81*$B81</f>
        <v>0</v>
      </c>
      <c r="AB81" s="41">
        <v>0</v>
      </c>
      <c r="AC81" s="41">
        <f>+AB81*$B81</f>
        <v>0</v>
      </c>
      <c r="AD81" s="41"/>
      <c r="AE81" s="41">
        <f>+AD81*$B81</f>
        <v>0</v>
      </c>
      <c r="AF81" s="34">
        <f t="shared" si="119"/>
        <v>3</v>
      </c>
      <c r="AG81" s="41">
        <f t="shared" si="119"/>
        <v>12000</v>
      </c>
      <c r="AH81" s="48"/>
      <c r="AI81" s="48"/>
    </row>
    <row r="82" spans="1:36">
      <c r="A82" s="28" t="s">
        <v>106</v>
      </c>
      <c r="B82" s="28">
        <v>3000</v>
      </c>
      <c r="C82" s="67" t="s">
        <v>68</v>
      </c>
      <c r="D82" s="41">
        <v>1</v>
      </c>
      <c r="E82" s="41">
        <f>+D82*$B82</f>
        <v>3000</v>
      </c>
      <c r="F82" s="41">
        <v>0</v>
      </c>
      <c r="G82" s="41">
        <f>+F82*$B82</f>
        <v>0</v>
      </c>
      <c r="H82" s="41">
        <v>0</v>
      </c>
      <c r="I82" s="41">
        <f>+H82*$B82</f>
        <v>0</v>
      </c>
      <c r="J82" s="41">
        <v>0</v>
      </c>
      <c r="K82" s="41">
        <f>+J82*$B82</f>
        <v>0</v>
      </c>
      <c r="L82" s="41">
        <v>0</v>
      </c>
      <c r="M82" s="41">
        <f>+L82*$B82</f>
        <v>0</v>
      </c>
      <c r="N82" s="41">
        <v>0</v>
      </c>
      <c r="O82" s="41">
        <f>+N82*$B82</f>
        <v>0</v>
      </c>
      <c r="P82" s="41">
        <v>0</v>
      </c>
      <c r="Q82" s="41">
        <f>+P82*$B82</f>
        <v>0</v>
      </c>
      <c r="R82" s="41">
        <v>0</v>
      </c>
      <c r="S82" s="41">
        <f>+R82*$B82</f>
        <v>0</v>
      </c>
      <c r="T82" s="41">
        <v>0</v>
      </c>
      <c r="U82" s="41">
        <f>+T82*$B82</f>
        <v>0</v>
      </c>
      <c r="V82" s="41">
        <v>0</v>
      </c>
      <c r="W82" s="41">
        <f>+V82*$B82</f>
        <v>0</v>
      </c>
      <c r="X82" s="41">
        <v>0</v>
      </c>
      <c r="Y82" s="41">
        <f>+X82*$B82</f>
        <v>0</v>
      </c>
      <c r="Z82" s="41">
        <v>0</v>
      </c>
      <c r="AA82" s="41">
        <f>+Z82*$B82</f>
        <v>0</v>
      </c>
      <c r="AB82" s="41">
        <v>0</v>
      </c>
      <c r="AC82" s="41">
        <f>+AB82*$B82</f>
        <v>0</v>
      </c>
      <c r="AD82" s="41"/>
      <c r="AE82" s="41">
        <f>+AD82*$B82</f>
        <v>0</v>
      </c>
      <c r="AF82" s="34">
        <f t="shared" si="119"/>
        <v>1</v>
      </c>
      <c r="AG82" s="41">
        <f t="shared" si="119"/>
        <v>3000</v>
      </c>
      <c r="AH82" s="48"/>
      <c r="AI82" s="48"/>
    </row>
    <row r="83" spans="1:36" ht="15">
      <c r="A83" s="82" t="s">
        <v>190</v>
      </c>
      <c r="B83" s="82"/>
      <c r="C83" s="83"/>
      <c r="D83" s="84"/>
      <c r="E83" s="85">
        <f>SUM(E80:E82)</f>
        <v>19000</v>
      </c>
      <c r="F83" s="84"/>
      <c r="G83" s="85">
        <f t="shared" ref="G83" si="120">SUM(G80:G82)</f>
        <v>0</v>
      </c>
      <c r="H83" s="84"/>
      <c r="I83" s="85">
        <f t="shared" ref="I83" si="121">SUM(I80:I82)</f>
        <v>0</v>
      </c>
      <c r="J83" s="84"/>
      <c r="K83" s="85">
        <f t="shared" ref="K83" si="122">SUM(K80:K82)</f>
        <v>0</v>
      </c>
      <c r="L83" s="84"/>
      <c r="M83" s="85">
        <f t="shared" ref="M83" si="123">SUM(M80:M82)</f>
        <v>0</v>
      </c>
      <c r="N83" s="84"/>
      <c r="O83" s="85">
        <f t="shared" ref="O83" si="124">SUM(O80:O82)</f>
        <v>0</v>
      </c>
      <c r="P83" s="84"/>
      <c r="Q83" s="85">
        <f t="shared" ref="Q83" si="125">SUM(Q80:Q82)</f>
        <v>0</v>
      </c>
      <c r="R83" s="84"/>
      <c r="S83" s="85">
        <f t="shared" ref="S83" si="126">SUM(S80:S82)</f>
        <v>0</v>
      </c>
      <c r="T83" s="84"/>
      <c r="U83" s="85">
        <f t="shared" ref="U83" si="127">SUM(U80:U82)</f>
        <v>0</v>
      </c>
      <c r="V83" s="84"/>
      <c r="W83" s="85">
        <f t="shared" ref="W83" si="128">SUM(W80:W82)</f>
        <v>0</v>
      </c>
      <c r="X83" s="84"/>
      <c r="Y83" s="85">
        <f t="shared" ref="Y83" si="129">SUM(Y80:Y82)</f>
        <v>0</v>
      </c>
      <c r="Z83" s="84"/>
      <c r="AA83" s="85">
        <f t="shared" ref="AA83" si="130">SUM(AA80:AA82)</f>
        <v>0</v>
      </c>
      <c r="AB83" s="84"/>
      <c r="AC83" s="85">
        <f t="shared" ref="AC83" si="131">SUM(AC80:AC82)</f>
        <v>0</v>
      </c>
      <c r="AD83" s="84"/>
      <c r="AE83" s="85">
        <f t="shared" ref="AE83" si="132">SUM(AE80:AE82)</f>
        <v>0</v>
      </c>
      <c r="AF83" s="84"/>
      <c r="AG83" s="85">
        <f t="shared" ref="AG83" si="133">SUM(AG80:AG82)</f>
        <v>19000</v>
      </c>
      <c r="AH83" s="48"/>
      <c r="AI83" s="48"/>
    </row>
    <row r="84" spans="1:36">
      <c r="A84" s="68" t="s">
        <v>145</v>
      </c>
      <c r="B84" s="65">
        <v>6000</v>
      </c>
      <c r="C84" s="69" t="s">
        <v>68</v>
      </c>
      <c r="D84" s="63">
        <v>1</v>
      </c>
      <c r="E84" s="63">
        <f>+D84*$B84</f>
        <v>6000</v>
      </c>
      <c r="F84" s="63">
        <v>0</v>
      </c>
      <c r="G84" s="63">
        <f>+F84*$B84</f>
        <v>0</v>
      </c>
      <c r="H84" s="63">
        <v>0</v>
      </c>
      <c r="I84" s="63">
        <f>+H84*$B84</f>
        <v>0</v>
      </c>
      <c r="J84" s="63">
        <v>0</v>
      </c>
      <c r="K84" s="63">
        <f>+J84*$B84</f>
        <v>0</v>
      </c>
      <c r="L84" s="63">
        <v>0</v>
      </c>
      <c r="M84" s="63">
        <f>+L84*$B84</f>
        <v>0</v>
      </c>
      <c r="N84" s="63">
        <v>0</v>
      </c>
      <c r="O84" s="63">
        <f>+N84*$B84</f>
        <v>0</v>
      </c>
      <c r="P84" s="63">
        <v>0</v>
      </c>
      <c r="Q84" s="63">
        <f>+P84*$B84</f>
        <v>0</v>
      </c>
      <c r="R84" s="63">
        <v>0</v>
      </c>
      <c r="S84" s="63">
        <f>+R84*$B84</f>
        <v>0</v>
      </c>
      <c r="T84" s="63">
        <v>0</v>
      </c>
      <c r="U84" s="63">
        <f>+T84*$B84</f>
        <v>0</v>
      </c>
      <c r="V84" s="63">
        <v>0</v>
      </c>
      <c r="W84" s="63">
        <f>+V84*$B84</f>
        <v>0</v>
      </c>
      <c r="X84" s="63">
        <v>0</v>
      </c>
      <c r="Y84" s="63">
        <f>+X84*$B84</f>
        <v>0</v>
      </c>
      <c r="Z84" s="63">
        <v>0</v>
      </c>
      <c r="AA84" s="63">
        <f>+Z84*$B84</f>
        <v>0</v>
      </c>
      <c r="AB84" s="63">
        <v>0</v>
      </c>
      <c r="AC84" s="63">
        <f>+AB84*$B84</f>
        <v>0</v>
      </c>
      <c r="AD84" s="63"/>
      <c r="AE84" s="63">
        <f>+AD84*$B84</f>
        <v>0</v>
      </c>
      <c r="AF84" s="65">
        <f>+F84+H84+J84+L84+N84+P84+R84+T84+V84+X84+Z84+AB84+D84+AD84</f>
        <v>1</v>
      </c>
      <c r="AG84" s="63">
        <f>+G84+I84+K84+M84+O84+Q84+S84+U84+W84+Y84+AA84+AC84+E84+AE84</f>
        <v>6000</v>
      </c>
      <c r="AH84" s="48"/>
      <c r="AI84" s="48"/>
    </row>
    <row r="85" spans="1:36" ht="15">
      <c r="A85" s="82" t="s">
        <v>191</v>
      </c>
      <c r="B85" s="82"/>
      <c r="C85" s="83"/>
      <c r="D85" s="84"/>
      <c r="E85" s="85">
        <f>+E84</f>
        <v>6000</v>
      </c>
      <c r="F85" s="84"/>
      <c r="G85" s="85">
        <f t="shared" ref="G85" si="134">+G84</f>
        <v>0</v>
      </c>
      <c r="H85" s="84"/>
      <c r="I85" s="85">
        <f t="shared" ref="I85" si="135">+I84</f>
        <v>0</v>
      </c>
      <c r="J85" s="84"/>
      <c r="K85" s="85">
        <f t="shared" ref="K85" si="136">+K84</f>
        <v>0</v>
      </c>
      <c r="L85" s="84"/>
      <c r="M85" s="85">
        <f t="shared" ref="M85" si="137">+M84</f>
        <v>0</v>
      </c>
      <c r="N85" s="84"/>
      <c r="O85" s="85">
        <f t="shared" ref="O85" si="138">+O84</f>
        <v>0</v>
      </c>
      <c r="P85" s="84"/>
      <c r="Q85" s="85">
        <f t="shared" ref="Q85" si="139">+Q84</f>
        <v>0</v>
      </c>
      <c r="R85" s="84"/>
      <c r="S85" s="85">
        <f t="shared" ref="S85" si="140">+S84</f>
        <v>0</v>
      </c>
      <c r="T85" s="84"/>
      <c r="U85" s="85">
        <f t="shared" ref="U85" si="141">+U84</f>
        <v>0</v>
      </c>
      <c r="V85" s="84"/>
      <c r="W85" s="85">
        <f t="shared" ref="W85" si="142">+W84</f>
        <v>0</v>
      </c>
      <c r="X85" s="84"/>
      <c r="Y85" s="85">
        <f t="shared" ref="Y85" si="143">+Y84</f>
        <v>0</v>
      </c>
      <c r="Z85" s="84"/>
      <c r="AA85" s="85">
        <f t="shared" ref="AA85" si="144">+AA84</f>
        <v>0</v>
      </c>
      <c r="AB85" s="84"/>
      <c r="AC85" s="85">
        <f t="shared" ref="AC85" si="145">+AC84</f>
        <v>0</v>
      </c>
      <c r="AD85" s="84"/>
      <c r="AE85" s="85">
        <f t="shared" ref="AE85" si="146">+AE84</f>
        <v>0</v>
      </c>
      <c r="AF85" s="84"/>
      <c r="AG85" s="85">
        <f t="shared" ref="AG85" si="147">+AG84</f>
        <v>6000</v>
      </c>
      <c r="AH85" s="48"/>
      <c r="AI85" s="48"/>
    </row>
    <row r="86" spans="1:36">
      <c r="A86" s="28" t="s">
        <v>146</v>
      </c>
      <c r="B86" s="28">
        <v>1000</v>
      </c>
      <c r="C86" s="67" t="s">
        <v>68</v>
      </c>
      <c r="D86" s="41">
        <v>1</v>
      </c>
      <c r="E86" s="41">
        <f>+D86*$B86</f>
        <v>1000</v>
      </c>
      <c r="F86" s="41">
        <v>0</v>
      </c>
      <c r="G86" s="41">
        <f>+F86*$B86</f>
        <v>0</v>
      </c>
      <c r="H86" s="41">
        <v>0</v>
      </c>
      <c r="I86" s="41">
        <f>+H86*$B86</f>
        <v>0</v>
      </c>
      <c r="J86" s="41">
        <v>0</v>
      </c>
      <c r="K86" s="41">
        <f>+J86*$B86</f>
        <v>0</v>
      </c>
      <c r="L86" s="41">
        <v>0</v>
      </c>
      <c r="M86" s="41">
        <f>+L86*$B86</f>
        <v>0</v>
      </c>
      <c r="N86" s="41">
        <v>0</v>
      </c>
      <c r="O86" s="41">
        <f>+N86*$B86</f>
        <v>0</v>
      </c>
      <c r="P86" s="41">
        <v>0</v>
      </c>
      <c r="Q86" s="41">
        <f>+P86*$B86</f>
        <v>0</v>
      </c>
      <c r="R86" s="41">
        <v>0</v>
      </c>
      <c r="S86" s="41">
        <f>+R86*$B86</f>
        <v>0</v>
      </c>
      <c r="T86" s="41">
        <v>0</v>
      </c>
      <c r="U86" s="41">
        <f>+T86*$B86</f>
        <v>0</v>
      </c>
      <c r="V86" s="41">
        <v>0</v>
      </c>
      <c r="W86" s="41">
        <f>+V86*$B86</f>
        <v>0</v>
      </c>
      <c r="X86" s="41">
        <v>0</v>
      </c>
      <c r="Y86" s="41">
        <f>+X86*$B86</f>
        <v>0</v>
      </c>
      <c r="Z86" s="41">
        <v>0</v>
      </c>
      <c r="AA86" s="41">
        <f>+Z86*$B86</f>
        <v>0</v>
      </c>
      <c r="AB86" s="41">
        <v>0</v>
      </c>
      <c r="AC86" s="41">
        <f>+AB86*$B86</f>
        <v>0</v>
      </c>
      <c r="AD86" s="41"/>
      <c r="AE86" s="41">
        <f>+AD86*$B86</f>
        <v>0</v>
      </c>
      <c r="AF86" s="34">
        <f>+F86+H86+J86+L86+N86+P86+R86+T86+V86+X86+Z86+AB86+D86+AD86</f>
        <v>1</v>
      </c>
      <c r="AG86" s="41">
        <f>+G86+I86+K86+M86+O86+Q86+S86+U86+W86+Y86+AA86+AC86+E86+AE86</f>
        <v>1000</v>
      </c>
      <c r="AH86" s="48"/>
      <c r="AI86" s="48"/>
    </row>
    <row r="87" spans="1:36" ht="15">
      <c r="A87" s="82" t="s">
        <v>192</v>
      </c>
      <c r="B87" s="82"/>
      <c r="C87" s="83"/>
      <c r="D87" s="84"/>
      <c r="E87" s="85">
        <f>+E86</f>
        <v>1000</v>
      </c>
      <c r="F87" s="84"/>
      <c r="G87" s="85">
        <f t="shared" ref="G87" si="148">+G86</f>
        <v>0</v>
      </c>
      <c r="H87" s="84"/>
      <c r="I87" s="85">
        <f t="shared" ref="I87" si="149">+I86</f>
        <v>0</v>
      </c>
      <c r="J87" s="84"/>
      <c r="K87" s="85">
        <f t="shared" ref="K87" si="150">+K86</f>
        <v>0</v>
      </c>
      <c r="L87" s="84"/>
      <c r="M87" s="85">
        <f t="shared" ref="M87" si="151">+M86</f>
        <v>0</v>
      </c>
      <c r="N87" s="84"/>
      <c r="O87" s="85">
        <f t="shared" ref="O87" si="152">+O86</f>
        <v>0</v>
      </c>
      <c r="P87" s="84"/>
      <c r="Q87" s="85">
        <f t="shared" ref="Q87" si="153">+Q86</f>
        <v>0</v>
      </c>
      <c r="R87" s="84"/>
      <c r="S87" s="85">
        <f t="shared" ref="S87" si="154">+S86</f>
        <v>0</v>
      </c>
      <c r="T87" s="84"/>
      <c r="U87" s="85">
        <f t="shared" ref="U87" si="155">+U86</f>
        <v>0</v>
      </c>
      <c r="V87" s="84"/>
      <c r="W87" s="85">
        <f t="shared" ref="W87" si="156">+W86</f>
        <v>0</v>
      </c>
      <c r="X87" s="84"/>
      <c r="Y87" s="85">
        <f t="shared" ref="Y87" si="157">+Y86</f>
        <v>0</v>
      </c>
      <c r="Z87" s="84"/>
      <c r="AA87" s="85">
        <f t="shared" ref="AA87" si="158">+AA86</f>
        <v>0</v>
      </c>
      <c r="AB87" s="84"/>
      <c r="AC87" s="85">
        <f t="shared" ref="AC87" si="159">+AC86</f>
        <v>0</v>
      </c>
      <c r="AD87" s="84"/>
      <c r="AE87" s="85">
        <f t="shared" ref="AE87" si="160">+AE86</f>
        <v>0</v>
      </c>
      <c r="AF87" s="84"/>
      <c r="AG87" s="85">
        <f t="shared" ref="AG87" si="161">+AG86</f>
        <v>1000</v>
      </c>
      <c r="AH87" s="48"/>
      <c r="AI87" s="48"/>
    </row>
    <row r="88" spans="1:36">
      <c r="A88" s="28" t="s">
        <v>147</v>
      </c>
      <c r="B88" s="28">
        <v>300</v>
      </c>
      <c r="C88" s="67" t="s">
        <v>68</v>
      </c>
      <c r="D88" s="41">
        <v>1</v>
      </c>
      <c r="E88" s="41">
        <f>+D88*$B88</f>
        <v>300</v>
      </c>
      <c r="F88" s="41">
        <v>0</v>
      </c>
      <c r="G88" s="41">
        <f>+F88*$B88</f>
        <v>0</v>
      </c>
      <c r="H88" s="41">
        <v>0</v>
      </c>
      <c r="I88" s="41">
        <f>+H88*$B88</f>
        <v>0</v>
      </c>
      <c r="J88" s="41">
        <v>0</v>
      </c>
      <c r="K88" s="41">
        <f>+J88*$B88</f>
        <v>0</v>
      </c>
      <c r="L88" s="41">
        <v>0</v>
      </c>
      <c r="M88" s="41">
        <f>+L88*$B88</f>
        <v>0</v>
      </c>
      <c r="N88" s="41">
        <v>0</v>
      </c>
      <c r="O88" s="41">
        <f>+N88*$B88</f>
        <v>0</v>
      </c>
      <c r="P88" s="41">
        <v>0</v>
      </c>
      <c r="Q88" s="41">
        <f>+P88*$B88</f>
        <v>0</v>
      </c>
      <c r="R88" s="41">
        <v>0</v>
      </c>
      <c r="S88" s="41">
        <f>+R88*$B88</f>
        <v>0</v>
      </c>
      <c r="T88" s="41">
        <v>0</v>
      </c>
      <c r="U88" s="41">
        <f>+T88*$B88</f>
        <v>0</v>
      </c>
      <c r="V88" s="41">
        <v>0</v>
      </c>
      <c r="W88" s="41">
        <f>+V88*$B88</f>
        <v>0</v>
      </c>
      <c r="X88" s="41">
        <v>0</v>
      </c>
      <c r="Y88" s="41">
        <f>+X88*$B88</f>
        <v>0</v>
      </c>
      <c r="Z88" s="41">
        <v>0</v>
      </c>
      <c r="AA88" s="41">
        <f>+Z88*$B88</f>
        <v>0</v>
      </c>
      <c r="AB88" s="41">
        <v>0</v>
      </c>
      <c r="AC88" s="41">
        <f>+AB88*$B88</f>
        <v>0</v>
      </c>
      <c r="AD88" s="41"/>
      <c r="AE88" s="41">
        <f>+AD88*$B88</f>
        <v>0</v>
      </c>
      <c r="AF88" s="34">
        <f>+F88+H88+J88+L88+N88+P88+R88+T88+V88+X88+Z88+AB88+D88+AD88</f>
        <v>1</v>
      </c>
      <c r="AG88" s="41">
        <f>+G88+I88+K88+M88+O88+Q88+S88+U88+W88+Y88+AA88+AC88+E88+AE88</f>
        <v>300</v>
      </c>
      <c r="AH88" s="48"/>
      <c r="AI88" s="48"/>
    </row>
    <row r="89" spans="1:36" ht="15">
      <c r="A89" s="66" t="s">
        <v>193</v>
      </c>
      <c r="B89" s="66"/>
      <c r="C89" s="62"/>
      <c r="D89" s="73"/>
      <c r="E89" s="74">
        <f>+E88</f>
        <v>300</v>
      </c>
      <c r="F89" s="73"/>
      <c r="G89" s="74">
        <f t="shared" ref="G89" si="162">+G88</f>
        <v>0</v>
      </c>
      <c r="H89" s="73"/>
      <c r="I89" s="74">
        <f t="shared" ref="I89" si="163">+I88</f>
        <v>0</v>
      </c>
      <c r="J89" s="73"/>
      <c r="K89" s="74">
        <f t="shared" ref="K89" si="164">+K88</f>
        <v>0</v>
      </c>
      <c r="L89" s="73"/>
      <c r="M89" s="74">
        <f t="shared" ref="M89" si="165">+M88</f>
        <v>0</v>
      </c>
      <c r="N89" s="73"/>
      <c r="O89" s="74">
        <f t="shared" ref="O89" si="166">+O88</f>
        <v>0</v>
      </c>
      <c r="P89" s="73"/>
      <c r="Q89" s="74">
        <f t="shared" ref="Q89" si="167">+Q88</f>
        <v>0</v>
      </c>
      <c r="R89" s="73"/>
      <c r="S89" s="74">
        <f t="shared" ref="S89" si="168">+S88</f>
        <v>0</v>
      </c>
      <c r="T89" s="73"/>
      <c r="U89" s="74">
        <f t="shared" ref="U89" si="169">+U88</f>
        <v>0</v>
      </c>
      <c r="V89" s="73"/>
      <c r="W89" s="74">
        <f t="shared" ref="W89" si="170">+W88</f>
        <v>0</v>
      </c>
      <c r="X89" s="73"/>
      <c r="Y89" s="74">
        <f t="shared" ref="Y89" si="171">+Y88</f>
        <v>0</v>
      </c>
      <c r="Z89" s="73"/>
      <c r="AA89" s="74">
        <f t="shared" ref="AA89" si="172">+AA88</f>
        <v>0</v>
      </c>
      <c r="AB89" s="73"/>
      <c r="AC89" s="74">
        <f t="shared" ref="AC89" si="173">+AC88</f>
        <v>0</v>
      </c>
      <c r="AD89" s="73"/>
      <c r="AE89" s="74">
        <f t="shared" ref="AE89" si="174">+AE88</f>
        <v>0</v>
      </c>
      <c r="AF89" s="73"/>
      <c r="AG89" s="74">
        <f t="shared" ref="AG89" si="175">+AG88</f>
        <v>300</v>
      </c>
      <c r="AH89" s="48"/>
      <c r="AI89" s="48"/>
    </row>
    <row r="90" spans="1:36">
      <c r="A90" s="28" t="s">
        <v>164</v>
      </c>
      <c r="B90" s="28">
        <v>500</v>
      </c>
      <c r="C90" s="67" t="s">
        <v>68</v>
      </c>
      <c r="D90" s="41">
        <v>1</v>
      </c>
      <c r="E90" s="41">
        <f>+D90*$B90</f>
        <v>500</v>
      </c>
      <c r="F90" s="41">
        <v>0</v>
      </c>
      <c r="G90" s="41">
        <f>+F90*$B90</f>
        <v>0</v>
      </c>
      <c r="H90" s="41">
        <v>0</v>
      </c>
      <c r="I90" s="41">
        <f>+H90*$B90</f>
        <v>0</v>
      </c>
      <c r="J90" s="41">
        <v>0</v>
      </c>
      <c r="K90" s="41">
        <f>+J90*$B90</f>
        <v>0</v>
      </c>
      <c r="L90" s="41">
        <v>0</v>
      </c>
      <c r="M90" s="41">
        <f>+L90*$B90</f>
        <v>0</v>
      </c>
      <c r="N90" s="41">
        <v>0</v>
      </c>
      <c r="O90" s="41">
        <f>+N90*$B90</f>
        <v>0</v>
      </c>
      <c r="P90" s="41">
        <v>0</v>
      </c>
      <c r="Q90" s="41">
        <f>+P90*$B90</f>
        <v>0</v>
      </c>
      <c r="R90" s="41">
        <v>0</v>
      </c>
      <c r="S90" s="41">
        <f>+R90*$B90</f>
        <v>0</v>
      </c>
      <c r="T90" s="41">
        <v>0</v>
      </c>
      <c r="U90" s="41">
        <f>+T90*$B90</f>
        <v>0</v>
      </c>
      <c r="V90" s="41">
        <v>0</v>
      </c>
      <c r="W90" s="41">
        <f>+V90*$B90</f>
        <v>0</v>
      </c>
      <c r="X90" s="41">
        <v>0</v>
      </c>
      <c r="Y90" s="41">
        <f>+X90*$B90</f>
        <v>0</v>
      </c>
      <c r="Z90" s="41">
        <v>0</v>
      </c>
      <c r="AA90" s="41">
        <f>+Z90*$B90</f>
        <v>0</v>
      </c>
      <c r="AB90" s="41">
        <v>0</v>
      </c>
      <c r="AC90" s="41">
        <f>+AB90*$B90</f>
        <v>0</v>
      </c>
      <c r="AD90" s="41"/>
      <c r="AE90" s="41">
        <f>+AD90*$B90</f>
        <v>0</v>
      </c>
      <c r="AF90" s="34">
        <f>+F90+H90+J90+L90+N90+P90+R90+T90+V90+X90+Z90+AB90+D90+AD90</f>
        <v>1</v>
      </c>
      <c r="AG90" s="41">
        <f>+G90+I90+K90+M90+O90+Q90+S90+U90+W90+Y90+AA90+AC90+E90+AE90</f>
        <v>500</v>
      </c>
      <c r="AH90" s="48"/>
      <c r="AI90" s="48"/>
    </row>
    <row r="91" spans="1:36" ht="15">
      <c r="A91" s="82" t="s">
        <v>194</v>
      </c>
      <c r="B91" s="82"/>
      <c r="C91" s="83"/>
      <c r="D91" s="84"/>
      <c r="E91" s="85">
        <f>+E90</f>
        <v>500</v>
      </c>
      <c r="F91" s="84"/>
      <c r="G91" s="85">
        <f t="shared" ref="G91" si="176">+G90</f>
        <v>0</v>
      </c>
      <c r="H91" s="84"/>
      <c r="I91" s="85">
        <f t="shared" ref="I91" si="177">+I90</f>
        <v>0</v>
      </c>
      <c r="J91" s="84"/>
      <c r="K91" s="85">
        <f t="shared" ref="K91" si="178">+K90</f>
        <v>0</v>
      </c>
      <c r="L91" s="84"/>
      <c r="M91" s="85">
        <f t="shared" ref="M91" si="179">+M90</f>
        <v>0</v>
      </c>
      <c r="N91" s="84"/>
      <c r="O91" s="85">
        <f t="shared" ref="O91" si="180">+O90</f>
        <v>0</v>
      </c>
      <c r="P91" s="84"/>
      <c r="Q91" s="85">
        <f t="shared" ref="Q91" si="181">+Q90</f>
        <v>0</v>
      </c>
      <c r="R91" s="84"/>
      <c r="S91" s="85">
        <f t="shared" ref="S91" si="182">+S90</f>
        <v>0</v>
      </c>
      <c r="T91" s="84"/>
      <c r="U91" s="85">
        <f t="shared" ref="U91" si="183">+U90</f>
        <v>0</v>
      </c>
      <c r="V91" s="84"/>
      <c r="W91" s="85">
        <f t="shared" ref="W91" si="184">+W90</f>
        <v>0</v>
      </c>
      <c r="X91" s="84"/>
      <c r="Y91" s="85">
        <f t="shared" ref="Y91" si="185">+Y90</f>
        <v>0</v>
      </c>
      <c r="Z91" s="84"/>
      <c r="AA91" s="85">
        <f t="shared" ref="AA91" si="186">+AA90</f>
        <v>0</v>
      </c>
      <c r="AB91" s="84"/>
      <c r="AC91" s="85">
        <f t="shared" ref="AC91" si="187">+AC90</f>
        <v>0</v>
      </c>
      <c r="AD91" s="84"/>
      <c r="AE91" s="85">
        <f t="shared" ref="AE91" si="188">+AE90</f>
        <v>0</v>
      </c>
      <c r="AF91" s="84"/>
      <c r="AG91" s="85">
        <f t="shared" ref="AG91" si="189">+AG90</f>
        <v>500</v>
      </c>
      <c r="AH91" s="48"/>
      <c r="AI91" s="48"/>
    </row>
    <row r="92" spans="1:36" ht="25.15" customHeight="1">
      <c r="A92" s="35" t="s">
        <v>92</v>
      </c>
      <c r="B92" s="36"/>
      <c r="C92" s="36"/>
      <c r="D92" s="45"/>
      <c r="E92" s="46">
        <f>+E91+E89+E87+E85+E83+E79+E71+E62+E59+E20</f>
        <v>36700</v>
      </c>
      <c r="F92" s="45"/>
      <c r="G92" s="46">
        <f>+G91+G89+G87+G85+G83+G79+G71+G62+G59+G20</f>
        <v>34188</v>
      </c>
      <c r="H92" s="45"/>
      <c r="I92" s="46">
        <f>+I91+I89+I87+I85+I83+I79+I71+I62+I59+I20</f>
        <v>28938</v>
      </c>
      <c r="J92" s="45"/>
      <c r="K92" s="46">
        <f>+K91+K89+K87+K85+K83+K79+K71+K62+K59+K20</f>
        <v>29138</v>
      </c>
      <c r="L92" s="45"/>
      <c r="M92" s="46">
        <f>+M91+M89+M87+M85+M83+M79+M71+M62+M59+M20</f>
        <v>30088</v>
      </c>
      <c r="N92" s="45"/>
      <c r="O92" s="46">
        <f>+O91+O89+O87+O85+O83+O79+O71+O62+O59+O20</f>
        <v>29138</v>
      </c>
      <c r="P92" s="45"/>
      <c r="Q92" s="46">
        <f>+Q91+Q89+Q87+Q85+Q83+Q79+Q71+Q62+Q59+Q20</f>
        <v>29638</v>
      </c>
      <c r="R92" s="45"/>
      <c r="S92" s="46">
        <f>+S91+S89+S87+S85+S83+S79+S71+S62+S59+S20</f>
        <v>29988</v>
      </c>
      <c r="T92" s="45"/>
      <c r="U92" s="46">
        <f>+U91+U89+U87+U85+U83+U79+U71+U62+U59+U20</f>
        <v>28938</v>
      </c>
      <c r="V92" s="45"/>
      <c r="W92" s="46">
        <f>+W91+W89+W87+W85+W83+W79+W71+W62+W59+W20</f>
        <v>29138</v>
      </c>
      <c r="X92" s="45"/>
      <c r="Y92" s="46">
        <f>+Y91+Y89+Y87+Y85+Y83+Y79+Y71+Y62+Y59+Y20</f>
        <v>29788</v>
      </c>
      <c r="Z92" s="45"/>
      <c r="AA92" s="46">
        <f>+AA91+AA89+AA87+AA85+AA83+AA79+AA71+AA62+AA59+AA20</f>
        <v>29138</v>
      </c>
      <c r="AB92" s="45"/>
      <c r="AC92" s="46">
        <f>+AC91+AC89+AC87+AC85+AC83+AC79+AC71+AC62+AC59+AC20</f>
        <v>29638</v>
      </c>
      <c r="AD92" s="45"/>
      <c r="AE92" s="46">
        <f>+AE91+AE89+AE87+AE85+AE83+AE79+AE71+AE62+AE59+AE20</f>
        <v>0</v>
      </c>
      <c r="AF92" s="45"/>
      <c r="AG92" s="46">
        <f>+AG91+AG89+AG87+AG85+AG83+AG79+AG71+AG62+AG59+AG20</f>
        <v>394456</v>
      </c>
      <c r="AH92" s="46">
        <f>+AG92*0.03</f>
        <v>11833.68</v>
      </c>
      <c r="AI92" s="46">
        <f>+AG92-AH92-147</f>
        <v>382475.32</v>
      </c>
    </row>
    <row r="93" spans="1:36" ht="15.75" customHeight="1">
      <c r="A93" s="79"/>
      <c r="B93" s="80"/>
      <c r="C93" s="80"/>
      <c r="D93" s="38"/>
      <c r="E93" s="81"/>
      <c r="F93" s="38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48"/>
      <c r="AI93" s="48"/>
      <c r="AJ93" s="134"/>
    </row>
    <row r="94" spans="1:36" ht="24" customHeight="1">
      <c r="A94" s="66" t="s">
        <v>178</v>
      </c>
      <c r="B94" s="25" t="s">
        <v>16</v>
      </c>
      <c r="C94" s="62"/>
      <c r="D94" s="26" t="s">
        <v>42</v>
      </c>
      <c r="E94" s="25" t="s">
        <v>0</v>
      </c>
      <c r="F94" s="26" t="s">
        <v>42</v>
      </c>
      <c r="G94" s="25" t="s">
        <v>0</v>
      </c>
      <c r="H94" s="26" t="s">
        <v>42</v>
      </c>
      <c r="I94" s="25" t="s">
        <v>0</v>
      </c>
      <c r="J94" s="26" t="s">
        <v>42</v>
      </c>
      <c r="K94" s="25" t="s">
        <v>0</v>
      </c>
      <c r="L94" s="26" t="s">
        <v>42</v>
      </c>
      <c r="M94" s="25" t="s">
        <v>0</v>
      </c>
      <c r="N94" s="26" t="s">
        <v>42</v>
      </c>
      <c r="O94" s="25" t="s">
        <v>0</v>
      </c>
      <c r="P94" s="26" t="s">
        <v>42</v>
      </c>
      <c r="Q94" s="25" t="s">
        <v>0</v>
      </c>
      <c r="R94" s="26" t="s">
        <v>42</v>
      </c>
      <c r="S94" s="25" t="s">
        <v>0</v>
      </c>
      <c r="T94" s="26" t="s">
        <v>42</v>
      </c>
      <c r="U94" s="25" t="s">
        <v>0</v>
      </c>
      <c r="V94" s="26" t="s">
        <v>42</v>
      </c>
      <c r="W94" s="25" t="s">
        <v>0</v>
      </c>
      <c r="X94" s="26" t="s">
        <v>42</v>
      </c>
      <c r="Y94" s="25" t="s">
        <v>0</v>
      </c>
      <c r="Z94" s="26" t="s">
        <v>42</v>
      </c>
      <c r="AA94" s="25" t="s">
        <v>0</v>
      </c>
      <c r="AB94" s="26" t="s">
        <v>42</v>
      </c>
      <c r="AC94" s="25" t="s">
        <v>0</v>
      </c>
      <c r="AD94" s="26" t="s">
        <v>42</v>
      </c>
      <c r="AE94" s="25" t="s">
        <v>0</v>
      </c>
      <c r="AF94" s="26" t="s">
        <v>42</v>
      </c>
      <c r="AG94" s="25" t="s">
        <v>0</v>
      </c>
      <c r="AH94" s="48"/>
      <c r="AI94" s="48"/>
    </row>
    <row r="95" spans="1:36" s="38" customFormat="1">
      <c r="A95" s="27" t="s">
        <v>176</v>
      </c>
      <c r="B95" s="28">
        <v>1</v>
      </c>
      <c r="C95" s="28">
        <v>2670</v>
      </c>
      <c r="D95" s="28">
        <v>2</v>
      </c>
      <c r="E95" s="29">
        <f>+B95*C95*D95</f>
        <v>5340</v>
      </c>
      <c r="F95" s="31">
        <v>1</v>
      </c>
      <c r="G95" s="29">
        <f>+$B95*$C95*F95</f>
        <v>2670</v>
      </c>
      <c r="H95" s="28">
        <v>1</v>
      </c>
      <c r="I95" s="29">
        <f>+$B95*$C95*H95</f>
        <v>2670</v>
      </c>
      <c r="J95" s="28">
        <v>1</v>
      </c>
      <c r="K95" s="29">
        <f>+$B95*$C95*J95</f>
        <v>2670</v>
      </c>
      <c r="L95" s="28">
        <v>1</v>
      </c>
      <c r="M95" s="29">
        <f>+$B95*$C95*L95</f>
        <v>2670</v>
      </c>
      <c r="N95" s="28">
        <v>1</v>
      </c>
      <c r="O95" s="29">
        <f>+$B95*$C95*N95</f>
        <v>2670</v>
      </c>
      <c r="P95" s="28">
        <v>1</v>
      </c>
      <c r="Q95" s="29">
        <f>+$B95*$C95*P95</f>
        <v>2670</v>
      </c>
      <c r="R95" s="28">
        <v>1</v>
      </c>
      <c r="S95" s="29">
        <f>+$B95*$C95*R95</f>
        <v>2670</v>
      </c>
      <c r="T95" s="28">
        <v>1</v>
      </c>
      <c r="U95" s="29">
        <f>+$B95*$C95*T95</f>
        <v>2670</v>
      </c>
      <c r="V95" s="28">
        <v>1</v>
      </c>
      <c r="W95" s="29">
        <f>+$B95*$C95*V95</f>
        <v>2670</v>
      </c>
      <c r="X95" s="28">
        <v>1</v>
      </c>
      <c r="Y95" s="29">
        <f>+$B95*$C95*X95</f>
        <v>2670</v>
      </c>
      <c r="Z95" s="28">
        <v>1</v>
      </c>
      <c r="AA95" s="29">
        <f>+$B95*$C95*Z95</f>
        <v>2670</v>
      </c>
      <c r="AB95" s="28">
        <v>1</v>
      </c>
      <c r="AC95" s="29">
        <f>+$B95*$C95*AB95</f>
        <v>2670</v>
      </c>
      <c r="AD95" s="28"/>
      <c r="AE95" s="29"/>
      <c r="AF95" s="28">
        <f>+F95+H95+J95+L95+N95+P95+R95+T95+V95+X95+Z95+AB95+D95+AD95</f>
        <v>14</v>
      </c>
      <c r="AG95" s="29">
        <f>E95+G95+I95+K95+M95+O95+Q95+S95+U95+W95+Y95+AA95+AC95+AE95</f>
        <v>37380</v>
      </c>
      <c r="AH95" s="130"/>
      <c r="AI95" s="130"/>
    </row>
    <row r="96" spans="1:36" s="38" customFormat="1">
      <c r="A96" s="27" t="s">
        <v>153</v>
      </c>
      <c r="B96" s="28">
        <v>1</v>
      </c>
      <c r="C96" s="28">
        <v>1000</v>
      </c>
      <c r="D96" s="28">
        <v>5</v>
      </c>
      <c r="E96" s="29">
        <f>+B96*C96*D96</f>
        <v>5000</v>
      </c>
      <c r="F96" s="28">
        <v>4</v>
      </c>
      <c r="G96" s="29">
        <f>+$B96*$C96*F96</f>
        <v>4000</v>
      </c>
      <c r="H96" s="28">
        <v>4</v>
      </c>
      <c r="I96" s="29">
        <f>+$B96*$C96*H96</f>
        <v>4000</v>
      </c>
      <c r="J96" s="28">
        <v>4</v>
      </c>
      <c r="K96" s="29">
        <f>+$B96*$C96*J96</f>
        <v>4000</v>
      </c>
      <c r="L96" s="28">
        <v>4</v>
      </c>
      <c r="M96" s="29">
        <f>+$B96*$C96*L96</f>
        <v>4000</v>
      </c>
      <c r="N96" s="28">
        <v>4</v>
      </c>
      <c r="O96" s="29">
        <f>+$B96*$C96*N96</f>
        <v>4000</v>
      </c>
      <c r="P96" s="28">
        <v>4</v>
      </c>
      <c r="Q96" s="29">
        <f>+$B96*$C96*P96</f>
        <v>4000</v>
      </c>
      <c r="R96" s="28">
        <v>4</v>
      </c>
      <c r="S96" s="29">
        <f>+$B96*$C96*R96</f>
        <v>4000</v>
      </c>
      <c r="T96" s="28">
        <v>4</v>
      </c>
      <c r="U96" s="29">
        <f>+$B96*$C96*T96</f>
        <v>4000</v>
      </c>
      <c r="V96" s="28">
        <v>4</v>
      </c>
      <c r="W96" s="29">
        <f>+$B96*$C96*V96</f>
        <v>4000</v>
      </c>
      <c r="X96" s="28">
        <v>4</v>
      </c>
      <c r="Y96" s="29">
        <f>+$B96*$C96*X96</f>
        <v>4000</v>
      </c>
      <c r="Z96" s="28">
        <v>4</v>
      </c>
      <c r="AA96" s="29">
        <f>+$B96*$C96*Z96</f>
        <v>4000</v>
      </c>
      <c r="AB96" s="28">
        <v>4</v>
      </c>
      <c r="AC96" s="29">
        <f>+$B96*$C96*AB96</f>
        <v>4000</v>
      </c>
      <c r="AD96" s="28"/>
      <c r="AE96" s="29"/>
      <c r="AF96" s="28">
        <f>+F96+H96+J96+L96+N96+P96+R96+T96+V96+X96+Z96+AB96+D96+AD96</f>
        <v>53</v>
      </c>
      <c r="AG96" s="29">
        <f>E96+G96+I96+K96+M96+O96+Q96+S96+U96+W96+Y96+AA96+AC96+AE96</f>
        <v>53000</v>
      </c>
      <c r="AH96" s="130"/>
      <c r="AI96" s="130"/>
    </row>
    <row r="97" spans="1:35" s="43" customFormat="1">
      <c r="A97" s="28" t="s">
        <v>172</v>
      </c>
      <c r="B97" s="31">
        <v>1</v>
      </c>
      <c r="C97" s="31">
        <f>2000/20</f>
        <v>100</v>
      </c>
      <c r="D97" s="42"/>
      <c r="E97" s="41">
        <f t="shared" ref="E97:E104" si="190">+D97*$B97</f>
        <v>0</v>
      </c>
      <c r="F97" s="42">
        <v>20</v>
      </c>
      <c r="G97" s="29">
        <f>+$B97*$C97*F97</f>
        <v>2000</v>
      </c>
      <c r="H97" s="28">
        <v>20</v>
      </c>
      <c r="I97" s="29">
        <f>+$B97*$C97*H97</f>
        <v>2000</v>
      </c>
      <c r="J97" s="28">
        <v>20</v>
      </c>
      <c r="K97" s="29">
        <f>+$B97*$C97*J97</f>
        <v>2000</v>
      </c>
      <c r="L97" s="28">
        <v>20</v>
      </c>
      <c r="M97" s="29">
        <f>+$B97*$C97*L97</f>
        <v>2000</v>
      </c>
      <c r="N97" s="28">
        <v>20</v>
      </c>
      <c r="O97" s="29">
        <f>+$B97*$C97*N97</f>
        <v>2000</v>
      </c>
      <c r="P97" s="28">
        <v>20</v>
      </c>
      <c r="Q97" s="29">
        <f>+$B97*$C97*P97</f>
        <v>2000</v>
      </c>
      <c r="R97" s="28">
        <v>20</v>
      </c>
      <c r="S97" s="29">
        <f>+$B97*$C97*R97</f>
        <v>2000</v>
      </c>
      <c r="T97" s="28">
        <v>20</v>
      </c>
      <c r="U97" s="29">
        <f>+$B97*$C97*T97</f>
        <v>2000</v>
      </c>
      <c r="V97" s="28">
        <v>20</v>
      </c>
      <c r="W97" s="29">
        <f>+$B97*$C97*V97</f>
        <v>2000</v>
      </c>
      <c r="X97" s="28">
        <v>20</v>
      </c>
      <c r="Y97" s="29">
        <f>+$B97*$C97*X97</f>
        <v>2000</v>
      </c>
      <c r="Z97" s="28">
        <v>20</v>
      </c>
      <c r="AA97" s="29">
        <f>+$B97*$C97*Z97</f>
        <v>2000</v>
      </c>
      <c r="AB97" s="28">
        <v>20</v>
      </c>
      <c r="AC97" s="29">
        <f>+$B97*$C97*AB97</f>
        <v>2000</v>
      </c>
      <c r="AD97" s="28"/>
      <c r="AE97" s="29"/>
      <c r="AF97" s="28">
        <f t="shared" ref="AF97:AF98" si="191">+F97+H97+J97+L97+N97+P97+R97+T97+V97+X97+Z97+AB97+D97+AD97</f>
        <v>240</v>
      </c>
      <c r="AG97" s="29">
        <f t="shared" ref="AG97:AG98" si="192">E97+G97+I97+K97+M97+O97+Q97+S97+U97+W97+Y97+AA97+AC97+AE97</f>
        <v>24000</v>
      </c>
      <c r="AH97" s="132"/>
      <c r="AI97" s="132"/>
    </row>
    <row r="98" spans="1:35">
      <c r="A98" s="28" t="s">
        <v>21</v>
      </c>
      <c r="B98" s="32">
        <v>1</v>
      </c>
      <c r="C98" s="32">
        <f>3400/20</f>
        <v>170</v>
      </c>
      <c r="D98" s="41">
        <v>0</v>
      </c>
      <c r="E98" s="41">
        <f t="shared" si="190"/>
        <v>0</v>
      </c>
      <c r="F98" s="41">
        <v>20</v>
      </c>
      <c r="G98" s="29">
        <f>+$B98*$C98*F98</f>
        <v>3400</v>
      </c>
      <c r="H98" s="28">
        <v>20</v>
      </c>
      <c r="I98" s="29">
        <f>+$B98*$C98*H98</f>
        <v>3400</v>
      </c>
      <c r="J98" s="28">
        <v>20</v>
      </c>
      <c r="K98" s="29">
        <f>+$B98*$C98*J98</f>
        <v>3400</v>
      </c>
      <c r="L98" s="28">
        <v>20</v>
      </c>
      <c r="M98" s="29">
        <f>+$B98*$C98*L98</f>
        <v>3400</v>
      </c>
      <c r="N98" s="28">
        <v>20</v>
      </c>
      <c r="O98" s="29">
        <f>+$B98*$C98*N98</f>
        <v>3400</v>
      </c>
      <c r="P98" s="28">
        <v>20</v>
      </c>
      <c r="Q98" s="29">
        <f>+$B98*$C98*P98</f>
        <v>3400</v>
      </c>
      <c r="R98" s="28">
        <v>20</v>
      </c>
      <c r="S98" s="29">
        <f>+$B98*$C98*R98</f>
        <v>3400</v>
      </c>
      <c r="T98" s="28">
        <v>20</v>
      </c>
      <c r="U98" s="29">
        <f>+$B98*$C98*T98</f>
        <v>3400</v>
      </c>
      <c r="V98" s="28">
        <v>20</v>
      </c>
      <c r="W98" s="29">
        <f>+$B98*$C98*V98</f>
        <v>3400</v>
      </c>
      <c r="X98" s="28">
        <v>20</v>
      </c>
      <c r="Y98" s="29">
        <f>+$B98*$C98*X98</f>
        <v>3400</v>
      </c>
      <c r="Z98" s="28">
        <v>20</v>
      </c>
      <c r="AA98" s="29">
        <f>+$B98*$C98*Z98</f>
        <v>3400</v>
      </c>
      <c r="AB98" s="28">
        <v>20</v>
      </c>
      <c r="AC98" s="29">
        <f>+$B98*$C98*AB98</f>
        <v>3400</v>
      </c>
      <c r="AD98" s="28"/>
      <c r="AE98" s="29"/>
      <c r="AF98" s="28">
        <f t="shared" si="191"/>
        <v>240</v>
      </c>
      <c r="AG98" s="29">
        <f t="shared" si="192"/>
        <v>40800</v>
      </c>
      <c r="AH98" s="48"/>
      <c r="AI98" s="48"/>
    </row>
    <row r="99" spans="1:35">
      <c r="A99" s="75" t="s">
        <v>165</v>
      </c>
      <c r="B99" s="75">
        <v>1200</v>
      </c>
      <c r="C99" s="76" t="s">
        <v>67</v>
      </c>
      <c r="D99" s="77">
        <v>4</v>
      </c>
      <c r="E99" s="77">
        <f t="shared" si="190"/>
        <v>4800</v>
      </c>
      <c r="F99" s="77">
        <v>0</v>
      </c>
      <c r="G99" s="77">
        <f>+F99*$B99</f>
        <v>0</v>
      </c>
      <c r="H99" s="77">
        <v>0</v>
      </c>
      <c r="I99" s="77">
        <f t="shared" ref="I99:I104" si="193">+H99*$B99</f>
        <v>0</v>
      </c>
      <c r="J99" s="77">
        <v>0</v>
      </c>
      <c r="K99" s="77">
        <f t="shared" ref="K99:K104" si="194">+J99*$B99</f>
        <v>0</v>
      </c>
      <c r="L99" s="77">
        <v>0</v>
      </c>
      <c r="M99" s="77">
        <f t="shared" ref="M99:M104" si="195">+L99*$B99</f>
        <v>0</v>
      </c>
      <c r="N99" s="77">
        <v>0</v>
      </c>
      <c r="O99" s="77">
        <f t="shared" ref="O99:O104" si="196">+N99*$B99</f>
        <v>0</v>
      </c>
      <c r="P99" s="77">
        <v>0</v>
      </c>
      <c r="Q99" s="77">
        <f t="shared" ref="Q99:Q104" si="197">+P99*$B99</f>
        <v>0</v>
      </c>
      <c r="R99" s="77">
        <v>0</v>
      </c>
      <c r="S99" s="77">
        <f t="shared" ref="S99:S104" si="198">+R99*$B99</f>
        <v>0</v>
      </c>
      <c r="T99" s="77">
        <v>0</v>
      </c>
      <c r="U99" s="77">
        <f t="shared" ref="U99:U104" si="199">+T99*$B99</f>
        <v>0</v>
      </c>
      <c r="V99" s="77">
        <v>0</v>
      </c>
      <c r="W99" s="77">
        <f t="shared" ref="W99:W104" si="200">+V99*$B99</f>
        <v>0</v>
      </c>
      <c r="X99" s="77">
        <v>0</v>
      </c>
      <c r="Y99" s="77">
        <f t="shared" ref="Y99:Y104" si="201">+X99*$B99</f>
        <v>0</v>
      </c>
      <c r="Z99" s="77">
        <v>0</v>
      </c>
      <c r="AA99" s="77">
        <f t="shared" ref="AA99:AA104" si="202">+Z99*$B99</f>
        <v>0</v>
      </c>
      <c r="AB99" s="77">
        <v>0</v>
      </c>
      <c r="AC99" s="77">
        <f t="shared" ref="AC99:AC104" si="203">+AB99*$B99</f>
        <v>0</v>
      </c>
      <c r="AD99" s="77"/>
      <c r="AE99" s="77">
        <f t="shared" ref="AE99:AE104" si="204">+AD99*$B99</f>
        <v>0</v>
      </c>
      <c r="AF99" s="78">
        <f t="shared" ref="AF99:AG103" si="205">+D99+F99+H99+J99+L99+N99+P99+R99+T99+V99+X99+Z99+AB99+AD99</f>
        <v>4</v>
      </c>
      <c r="AG99" s="77">
        <f t="shared" si="205"/>
        <v>4800</v>
      </c>
      <c r="AH99" s="48"/>
      <c r="AI99" s="48"/>
    </row>
    <row r="100" spans="1:35">
      <c r="A100" s="28" t="s">
        <v>78</v>
      </c>
      <c r="B100" s="28">
        <v>165</v>
      </c>
      <c r="C100" s="67" t="s">
        <v>79</v>
      </c>
      <c r="D100" s="41">
        <v>1</v>
      </c>
      <c r="E100" s="41">
        <f t="shared" si="190"/>
        <v>165</v>
      </c>
      <c r="F100" s="41">
        <v>0</v>
      </c>
      <c r="G100" s="41">
        <f>+F100*$B100</f>
        <v>0</v>
      </c>
      <c r="H100" s="41">
        <v>0</v>
      </c>
      <c r="I100" s="41">
        <f t="shared" si="193"/>
        <v>0</v>
      </c>
      <c r="J100" s="41">
        <v>0</v>
      </c>
      <c r="K100" s="41">
        <f t="shared" si="194"/>
        <v>0</v>
      </c>
      <c r="L100" s="41">
        <v>0</v>
      </c>
      <c r="M100" s="41">
        <f t="shared" si="195"/>
        <v>0</v>
      </c>
      <c r="N100" s="41">
        <v>0</v>
      </c>
      <c r="O100" s="41">
        <f t="shared" si="196"/>
        <v>0</v>
      </c>
      <c r="P100" s="41">
        <v>0</v>
      </c>
      <c r="Q100" s="41">
        <f t="shared" si="197"/>
        <v>0</v>
      </c>
      <c r="R100" s="41">
        <v>0</v>
      </c>
      <c r="S100" s="41">
        <f t="shared" si="198"/>
        <v>0</v>
      </c>
      <c r="T100" s="41">
        <v>0</v>
      </c>
      <c r="U100" s="41">
        <f t="shared" si="199"/>
        <v>0</v>
      </c>
      <c r="V100" s="41">
        <v>0</v>
      </c>
      <c r="W100" s="41">
        <f t="shared" si="200"/>
        <v>0</v>
      </c>
      <c r="X100" s="41">
        <v>0</v>
      </c>
      <c r="Y100" s="41">
        <f t="shared" si="201"/>
        <v>0</v>
      </c>
      <c r="Z100" s="41">
        <v>0</v>
      </c>
      <c r="AA100" s="41">
        <f t="shared" si="202"/>
        <v>0</v>
      </c>
      <c r="AB100" s="41">
        <v>0</v>
      </c>
      <c r="AC100" s="41">
        <f t="shared" si="203"/>
        <v>0</v>
      </c>
      <c r="AD100" s="41"/>
      <c r="AE100" s="41">
        <f t="shared" si="204"/>
        <v>0</v>
      </c>
      <c r="AF100" s="64">
        <f t="shared" si="205"/>
        <v>1</v>
      </c>
      <c r="AG100" s="41">
        <f t="shared" si="205"/>
        <v>165</v>
      </c>
      <c r="AH100" s="48"/>
      <c r="AI100" s="48"/>
    </row>
    <row r="101" spans="1:35">
      <c r="A101" s="28" t="s">
        <v>85</v>
      </c>
      <c r="B101" s="28">
        <v>30</v>
      </c>
      <c r="C101" s="67" t="s">
        <v>80</v>
      </c>
      <c r="D101" s="41">
        <v>5</v>
      </c>
      <c r="E101" s="41">
        <f t="shared" si="190"/>
        <v>150</v>
      </c>
      <c r="F101" s="41">
        <v>0</v>
      </c>
      <c r="G101" s="41">
        <f>+F101*$B101</f>
        <v>0</v>
      </c>
      <c r="H101" s="41">
        <v>0</v>
      </c>
      <c r="I101" s="41">
        <f t="shared" si="193"/>
        <v>0</v>
      </c>
      <c r="J101" s="41">
        <v>0</v>
      </c>
      <c r="K101" s="41">
        <f t="shared" si="194"/>
        <v>0</v>
      </c>
      <c r="L101" s="41">
        <v>0</v>
      </c>
      <c r="M101" s="41">
        <f t="shared" si="195"/>
        <v>0</v>
      </c>
      <c r="N101" s="41">
        <v>0</v>
      </c>
      <c r="O101" s="41">
        <f t="shared" si="196"/>
        <v>0</v>
      </c>
      <c r="P101" s="41">
        <v>0</v>
      </c>
      <c r="Q101" s="41">
        <f t="shared" si="197"/>
        <v>0</v>
      </c>
      <c r="R101" s="41">
        <v>0</v>
      </c>
      <c r="S101" s="41">
        <f t="shared" si="198"/>
        <v>0</v>
      </c>
      <c r="T101" s="41">
        <v>0</v>
      </c>
      <c r="U101" s="41">
        <f t="shared" si="199"/>
        <v>0</v>
      </c>
      <c r="V101" s="41">
        <v>0</v>
      </c>
      <c r="W101" s="41">
        <f t="shared" si="200"/>
        <v>0</v>
      </c>
      <c r="X101" s="41">
        <v>0</v>
      </c>
      <c r="Y101" s="41">
        <f t="shared" si="201"/>
        <v>0</v>
      </c>
      <c r="Z101" s="41">
        <v>0</v>
      </c>
      <c r="AA101" s="41">
        <f t="shared" si="202"/>
        <v>0</v>
      </c>
      <c r="AB101" s="41">
        <v>0</v>
      </c>
      <c r="AC101" s="41">
        <f t="shared" si="203"/>
        <v>0</v>
      </c>
      <c r="AD101" s="41"/>
      <c r="AE101" s="41">
        <f t="shared" si="204"/>
        <v>0</v>
      </c>
      <c r="AF101" s="64">
        <f t="shared" si="205"/>
        <v>5</v>
      </c>
      <c r="AG101" s="41">
        <f t="shared" si="205"/>
        <v>150</v>
      </c>
      <c r="AH101" s="48"/>
      <c r="AI101" s="48"/>
    </row>
    <row r="102" spans="1:35">
      <c r="A102" s="68" t="s">
        <v>83</v>
      </c>
      <c r="B102" s="65">
        <v>250</v>
      </c>
      <c r="C102" s="69" t="s">
        <v>18</v>
      </c>
      <c r="D102" s="63">
        <v>5</v>
      </c>
      <c r="E102" s="63">
        <f t="shared" si="190"/>
        <v>1250</v>
      </c>
      <c r="F102" s="63">
        <v>0</v>
      </c>
      <c r="G102" s="63">
        <f>+F102*$B102</f>
        <v>0</v>
      </c>
      <c r="H102" s="63">
        <v>0</v>
      </c>
      <c r="I102" s="63">
        <f t="shared" si="193"/>
        <v>0</v>
      </c>
      <c r="J102" s="63">
        <v>0</v>
      </c>
      <c r="K102" s="63">
        <f t="shared" si="194"/>
        <v>0</v>
      </c>
      <c r="L102" s="63">
        <v>0</v>
      </c>
      <c r="M102" s="63">
        <f t="shared" si="195"/>
        <v>0</v>
      </c>
      <c r="N102" s="63">
        <v>0</v>
      </c>
      <c r="O102" s="63">
        <f t="shared" si="196"/>
        <v>0</v>
      </c>
      <c r="P102" s="63">
        <v>0</v>
      </c>
      <c r="Q102" s="63">
        <f t="shared" si="197"/>
        <v>0</v>
      </c>
      <c r="R102" s="63">
        <v>0</v>
      </c>
      <c r="S102" s="63">
        <f t="shared" si="198"/>
        <v>0</v>
      </c>
      <c r="T102" s="63">
        <v>0</v>
      </c>
      <c r="U102" s="63">
        <f t="shared" si="199"/>
        <v>0</v>
      </c>
      <c r="V102" s="63">
        <v>0</v>
      </c>
      <c r="W102" s="63">
        <f t="shared" si="200"/>
        <v>0</v>
      </c>
      <c r="X102" s="63">
        <v>0</v>
      </c>
      <c r="Y102" s="63">
        <f t="shared" si="201"/>
        <v>0</v>
      </c>
      <c r="Z102" s="63">
        <v>0</v>
      </c>
      <c r="AA102" s="63">
        <f t="shared" si="202"/>
        <v>0</v>
      </c>
      <c r="AB102" s="63">
        <v>0</v>
      </c>
      <c r="AC102" s="63">
        <f t="shared" si="203"/>
        <v>0</v>
      </c>
      <c r="AD102" s="63"/>
      <c r="AE102" s="63">
        <f t="shared" si="204"/>
        <v>0</v>
      </c>
      <c r="AF102" s="63">
        <f t="shared" si="205"/>
        <v>5</v>
      </c>
      <c r="AG102" s="63">
        <f t="shared" si="205"/>
        <v>1250</v>
      </c>
      <c r="AH102" s="48"/>
      <c r="AI102" s="48"/>
    </row>
    <row r="103" spans="1:35">
      <c r="A103" s="28" t="s">
        <v>84</v>
      </c>
      <c r="B103" s="28">
        <v>250</v>
      </c>
      <c r="C103" s="67" t="s">
        <v>18</v>
      </c>
      <c r="D103" s="41">
        <v>1</v>
      </c>
      <c r="E103" s="41">
        <f t="shared" si="190"/>
        <v>250</v>
      </c>
      <c r="F103" s="41">
        <v>0</v>
      </c>
      <c r="G103" s="41">
        <f>+F103*$B103</f>
        <v>0</v>
      </c>
      <c r="H103" s="41">
        <v>0</v>
      </c>
      <c r="I103" s="41">
        <f t="shared" si="193"/>
        <v>0</v>
      </c>
      <c r="J103" s="41">
        <v>0</v>
      </c>
      <c r="K103" s="41">
        <f t="shared" si="194"/>
        <v>0</v>
      </c>
      <c r="L103" s="41">
        <v>0</v>
      </c>
      <c r="M103" s="41">
        <f t="shared" si="195"/>
        <v>0</v>
      </c>
      <c r="N103" s="41">
        <v>0</v>
      </c>
      <c r="O103" s="41">
        <f t="shared" si="196"/>
        <v>0</v>
      </c>
      <c r="P103" s="41">
        <v>0</v>
      </c>
      <c r="Q103" s="41">
        <f t="shared" si="197"/>
        <v>0</v>
      </c>
      <c r="R103" s="41">
        <v>0</v>
      </c>
      <c r="S103" s="41">
        <f t="shared" si="198"/>
        <v>0</v>
      </c>
      <c r="T103" s="41">
        <v>0</v>
      </c>
      <c r="U103" s="41">
        <f t="shared" si="199"/>
        <v>0</v>
      </c>
      <c r="V103" s="41">
        <v>0</v>
      </c>
      <c r="W103" s="41">
        <f t="shared" si="200"/>
        <v>0</v>
      </c>
      <c r="X103" s="41">
        <v>0</v>
      </c>
      <c r="Y103" s="41">
        <f t="shared" si="201"/>
        <v>0</v>
      </c>
      <c r="Z103" s="41">
        <v>0</v>
      </c>
      <c r="AA103" s="41">
        <f t="shared" si="202"/>
        <v>0</v>
      </c>
      <c r="AB103" s="41">
        <v>0</v>
      </c>
      <c r="AC103" s="41">
        <f t="shared" si="203"/>
        <v>0</v>
      </c>
      <c r="AD103" s="41"/>
      <c r="AE103" s="41">
        <f t="shared" si="204"/>
        <v>0</v>
      </c>
      <c r="AF103" s="64">
        <f t="shared" si="205"/>
        <v>1</v>
      </c>
      <c r="AG103" s="41">
        <f t="shared" si="205"/>
        <v>250</v>
      </c>
      <c r="AH103" s="48"/>
      <c r="AI103" s="48"/>
    </row>
    <row r="104" spans="1:35" ht="15">
      <c r="A104" s="28" t="s">
        <v>196</v>
      </c>
      <c r="B104" s="28">
        <v>500</v>
      </c>
      <c r="C104" s="67" t="s">
        <v>68</v>
      </c>
      <c r="D104" s="41">
        <v>1</v>
      </c>
      <c r="E104" s="41">
        <f t="shared" si="190"/>
        <v>500</v>
      </c>
      <c r="F104" s="41">
        <v>0</v>
      </c>
      <c r="G104">
        <v>0</v>
      </c>
      <c r="H104" s="41">
        <v>0</v>
      </c>
      <c r="I104" s="41">
        <f t="shared" si="193"/>
        <v>0</v>
      </c>
      <c r="J104" s="41">
        <v>0</v>
      </c>
      <c r="K104" s="41">
        <f t="shared" si="194"/>
        <v>0</v>
      </c>
      <c r="L104" s="41">
        <v>0</v>
      </c>
      <c r="M104" s="41">
        <f t="shared" si="195"/>
        <v>0</v>
      </c>
      <c r="N104" s="41">
        <v>0</v>
      </c>
      <c r="O104" s="41">
        <f t="shared" si="196"/>
        <v>0</v>
      </c>
      <c r="P104" s="41">
        <v>0</v>
      </c>
      <c r="Q104" s="41">
        <f t="shared" si="197"/>
        <v>0</v>
      </c>
      <c r="R104" s="41">
        <v>0</v>
      </c>
      <c r="S104" s="41">
        <f t="shared" si="198"/>
        <v>0</v>
      </c>
      <c r="T104" s="41">
        <v>0</v>
      </c>
      <c r="U104" s="41">
        <f t="shared" si="199"/>
        <v>0</v>
      </c>
      <c r="V104" s="41">
        <v>0</v>
      </c>
      <c r="W104" s="41">
        <f t="shared" si="200"/>
        <v>0</v>
      </c>
      <c r="X104" s="41">
        <v>0</v>
      </c>
      <c r="Y104" s="41">
        <f t="shared" si="201"/>
        <v>0</v>
      </c>
      <c r="Z104" s="41">
        <v>0</v>
      </c>
      <c r="AA104" s="41">
        <f t="shared" si="202"/>
        <v>0</v>
      </c>
      <c r="AB104" s="41">
        <v>0</v>
      </c>
      <c r="AC104" s="41">
        <f t="shared" si="203"/>
        <v>0</v>
      </c>
      <c r="AD104" s="41"/>
      <c r="AE104" s="41">
        <f t="shared" si="204"/>
        <v>0</v>
      </c>
      <c r="AF104" s="34">
        <f>+F104+H104+J104+L104+N104+P104+R104+T104+V104+X104+Z104+AB104+D104+AD104</f>
        <v>1</v>
      </c>
      <c r="AG104" s="41">
        <f>+G104+I104+K104+M104+O104+Q104+S104+U104+W104+Y104+AA104+AC104+E104+AE104</f>
        <v>500</v>
      </c>
      <c r="AH104" s="48"/>
      <c r="AI104" s="48"/>
    </row>
    <row r="105" spans="1:35">
      <c r="A105" s="70" t="s">
        <v>118</v>
      </c>
      <c r="B105" s="28"/>
      <c r="C105" s="67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64"/>
      <c r="AG105" s="41"/>
      <c r="AH105" s="48"/>
      <c r="AI105" s="48"/>
    </row>
    <row r="106" spans="1:35">
      <c r="A106" s="70" t="s">
        <v>93</v>
      </c>
      <c r="B106" s="28"/>
      <c r="C106" s="67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64"/>
      <c r="AG106" s="41"/>
      <c r="AH106" s="48"/>
      <c r="AI106" s="48"/>
    </row>
    <row r="107" spans="1:35">
      <c r="A107" s="28" t="s">
        <v>71</v>
      </c>
      <c r="B107" s="28">
        <v>55</v>
      </c>
      <c r="C107" s="67" t="s">
        <v>68</v>
      </c>
      <c r="D107" s="41">
        <v>6</v>
      </c>
      <c r="E107" s="41">
        <f t="shared" ref="E107:E114" si="206">+D107*$B107</f>
        <v>330</v>
      </c>
      <c r="F107" s="41">
        <v>0</v>
      </c>
      <c r="G107" s="41">
        <f t="shared" ref="G107:G114" si="207">+F107*$B107</f>
        <v>0</v>
      </c>
      <c r="H107" s="41">
        <v>0</v>
      </c>
      <c r="I107" s="41">
        <f t="shared" ref="I107:I114" si="208">+H107*$B107</f>
        <v>0</v>
      </c>
      <c r="J107" s="41">
        <v>0</v>
      </c>
      <c r="K107" s="41">
        <f t="shared" ref="K107:K114" si="209">+J107*$B107</f>
        <v>0</v>
      </c>
      <c r="L107" s="41">
        <v>0</v>
      </c>
      <c r="M107" s="41">
        <f t="shared" ref="M107:M114" si="210">+L107*$B107</f>
        <v>0</v>
      </c>
      <c r="N107" s="41">
        <v>0</v>
      </c>
      <c r="O107" s="41">
        <f t="shared" ref="O107:O114" si="211">+N107*$B107</f>
        <v>0</v>
      </c>
      <c r="P107" s="41">
        <v>0</v>
      </c>
      <c r="Q107" s="41">
        <f t="shared" ref="Q107:Q114" si="212">+P107*$B107</f>
        <v>0</v>
      </c>
      <c r="R107" s="41">
        <v>0</v>
      </c>
      <c r="S107" s="41">
        <f t="shared" ref="S107:S114" si="213">+R107*$B107</f>
        <v>0</v>
      </c>
      <c r="T107" s="41">
        <v>0</v>
      </c>
      <c r="U107" s="41">
        <f t="shared" ref="U107:U114" si="214">+T107*$B107</f>
        <v>0</v>
      </c>
      <c r="V107" s="41">
        <v>0</v>
      </c>
      <c r="W107" s="41">
        <f t="shared" ref="W107:W114" si="215">+V107*$B107</f>
        <v>0</v>
      </c>
      <c r="X107" s="41">
        <v>0</v>
      </c>
      <c r="Y107" s="41">
        <f t="shared" ref="Y107:Y114" si="216">+X107*$B107</f>
        <v>0</v>
      </c>
      <c r="Z107" s="41">
        <v>0</v>
      </c>
      <c r="AA107" s="41">
        <f t="shared" ref="AA107:AA114" si="217">+Z107*$B107</f>
        <v>0</v>
      </c>
      <c r="AB107" s="41">
        <v>0</v>
      </c>
      <c r="AC107" s="41">
        <f t="shared" ref="AC107:AC114" si="218">+AB107*$B107</f>
        <v>0</v>
      </c>
      <c r="AD107" s="41"/>
      <c r="AE107" s="41">
        <f t="shared" ref="AE107:AE114" si="219">+AD107*$B107</f>
        <v>0</v>
      </c>
      <c r="AF107" s="34">
        <f t="shared" ref="AF107:AG114" si="220">+F107+H107+J107+L107+N107+P107+R107+T107+V107+X107+Z107+AB107+D107+AD107</f>
        <v>6</v>
      </c>
      <c r="AG107" s="41">
        <f t="shared" si="220"/>
        <v>330</v>
      </c>
      <c r="AH107" s="48"/>
      <c r="AI107" s="48"/>
    </row>
    <row r="108" spans="1:35">
      <c r="A108" s="68" t="s">
        <v>72</v>
      </c>
      <c r="B108" s="65">
        <v>22</v>
      </c>
      <c r="C108" s="69" t="s">
        <v>68</v>
      </c>
      <c r="D108" s="63">
        <v>6</v>
      </c>
      <c r="E108" s="63">
        <f t="shared" si="206"/>
        <v>132</v>
      </c>
      <c r="F108" s="63">
        <v>0</v>
      </c>
      <c r="G108" s="63">
        <f t="shared" si="207"/>
        <v>0</v>
      </c>
      <c r="H108" s="63">
        <v>0</v>
      </c>
      <c r="I108" s="63">
        <f t="shared" si="208"/>
        <v>0</v>
      </c>
      <c r="J108" s="63">
        <v>0</v>
      </c>
      <c r="K108" s="63">
        <f t="shared" si="209"/>
        <v>0</v>
      </c>
      <c r="L108" s="63">
        <v>0</v>
      </c>
      <c r="M108" s="63">
        <f t="shared" si="210"/>
        <v>0</v>
      </c>
      <c r="N108" s="63">
        <v>0</v>
      </c>
      <c r="O108" s="63">
        <f t="shared" si="211"/>
        <v>0</v>
      </c>
      <c r="P108" s="63">
        <v>0</v>
      </c>
      <c r="Q108" s="63">
        <f t="shared" si="212"/>
        <v>0</v>
      </c>
      <c r="R108" s="63">
        <v>0</v>
      </c>
      <c r="S108" s="63">
        <f t="shared" si="213"/>
        <v>0</v>
      </c>
      <c r="T108" s="63">
        <v>0</v>
      </c>
      <c r="U108" s="63">
        <f t="shared" si="214"/>
        <v>0</v>
      </c>
      <c r="V108" s="63">
        <v>0</v>
      </c>
      <c r="W108" s="63">
        <f t="shared" si="215"/>
        <v>0</v>
      </c>
      <c r="X108" s="63">
        <v>0</v>
      </c>
      <c r="Y108" s="63">
        <f t="shared" si="216"/>
        <v>0</v>
      </c>
      <c r="Z108" s="63">
        <v>0</v>
      </c>
      <c r="AA108" s="63">
        <f t="shared" si="217"/>
        <v>0</v>
      </c>
      <c r="AB108" s="63">
        <v>0</v>
      </c>
      <c r="AC108" s="63">
        <f t="shared" si="218"/>
        <v>0</v>
      </c>
      <c r="AD108" s="63"/>
      <c r="AE108" s="63">
        <f t="shared" si="219"/>
        <v>0</v>
      </c>
      <c r="AF108" s="65">
        <f t="shared" si="220"/>
        <v>6</v>
      </c>
      <c r="AG108" s="63">
        <f t="shared" si="220"/>
        <v>132</v>
      </c>
      <c r="AH108" s="48"/>
      <c r="AI108" s="48"/>
    </row>
    <row r="109" spans="1:35" s="44" customFormat="1">
      <c r="A109" s="28" t="s">
        <v>73</v>
      </c>
      <c r="B109" s="28">
        <v>9</v>
      </c>
      <c r="C109" s="67" t="s">
        <v>68</v>
      </c>
      <c r="D109" s="41">
        <v>6</v>
      </c>
      <c r="E109" s="41">
        <f t="shared" si="206"/>
        <v>54</v>
      </c>
      <c r="F109" s="41">
        <v>0</v>
      </c>
      <c r="G109" s="41">
        <f t="shared" si="207"/>
        <v>0</v>
      </c>
      <c r="H109" s="41">
        <v>0</v>
      </c>
      <c r="I109" s="41">
        <f t="shared" si="208"/>
        <v>0</v>
      </c>
      <c r="J109" s="41">
        <v>0</v>
      </c>
      <c r="K109" s="41">
        <f t="shared" si="209"/>
        <v>0</v>
      </c>
      <c r="L109" s="41">
        <v>0</v>
      </c>
      <c r="M109" s="41">
        <f t="shared" si="210"/>
        <v>0</v>
      </c>
      <c r="N109" s="41">
        <v>0</v>
      </c>
      <c r="O109" s="41">
        <f t="shared" si="211"/>
        <v>0</v>
      </c>
      <c r="P109" s="41">
        <v>0</v>
      </c>
      <c r="Q109" s="41">
        <f t="shared" si="212"/>
        <v>0</v>
      </c>
      <c r="R109" s="41">
        <v>0</v>
      </c>
      <c r="S109" s="41">
        <f t="shared" si="213"/>
        <v>0</v>
      </c>
      <c r="T109" s="41">
        <v>0</v>
      </c>
      <c r="U109" s="41">
        <f t="shared" si="214"/>
        <v>0</v>
      </c>
      <c r="V109" s="41">
        <v>0</v>
      </c>
      <c r="W109" s="41">
        <f t="shared" si="215"/>
        <v>0</v>
      </c>
      <c r="X109" s="41">
        <v>0</v>
      </c>
      <c r="Y109" s="41">
        <f t="shared" si="216"/>
        <v>0</v>
      </c>
      <c r="Z109" s="41">
        <v>0</v>
      </c>
      <c r="AA109" s="41">
        <f t="shared" si="217"/>
        <v>0</v>
      </c>
      <c r="AB109" s="41">
        <v>0</v>
      </c>
      <c r="AC109" s="41">
        <f t="shared" si="218"/>
        <v>0</v>
      </c>
      <c r="AD109" s="41"/>
      <c r="AE109" s="41">
        <f t="shared" si="219"/>
        <v>0</v>
      </c>
      <c r="AF109" s="34">
        <f t="shared" si="220"/>
        <v>6</v>
      </c>
      <c r="AG109" s="41">
        <f t="shared" si="220"/>
        <v>54</v>
      </c>
      <c r="AH109" s="133"/>
      <c r="AI109" s="133"/>
    </row>
    <row r="110" spans="1:35" s="44" customFormat="1">
      <c r="A110" s="28" t="s">
        <v>75</v>
      </c>
      <c r="B110" s="28">
        <v>120</v>
      </c>
      <c r="C110" s="67" t="s">
        <v>87</v>
      </c>
      <c r="D110" s="41">
        <v>0</v>
      </c>
      <c r="E110" s="41">
        <f t="shared" si="206"/>
        <v>0</v>
      </c>
      <c r="F110" s="41">
        <v>1</v>
      </c>
      <c r="G110" s="41">
        <f t="shared" si="207"/>
        <v>120</v>
      </c>
      <c r="H110" s="41">
        <v>1</v>
      </c>
      <c r="I110" s="41">
        <f t="shared" si="208"/>
        <v>120</v>
      </c>
      <c r="J110" s="41">
        <v>1</v>
      </c>
      <c r="K110" s="41">
        <f t="shared" si="209"/>
        <v>120</v>
      </c>
      <c r="L110" s="41">
        <v>1</v>
      </c>
      <c r="M110" s="41">
        <f t="shared" si="210"/>
        <v>120</v>
      </c>
      <c r="N110" s="41">
        <v>1</v>
      </c>
      <c r="O110" s="41">
        <f t="shared" si="211"/>
        <v>120</v>
      </c>
      <c r="P110" s="41">
        <v>1</v>
      </c>
      <c r="Q110" s="41">
        <f t="shared" si="212"/>
        <v>120</v>
      </c>
      <c r="R110" s="41">
        <v>1</v>
      </c>
      <c r="S110" s="41">
        <f t="shared" si="213"/>
        <v>120</v>
      </c>
      <c r="T110" s="41">
        <v>1</v>
      </c>
      <c r="U110" s="41">
        <f t="shared" si="214"/>
        <v>120</v>
      </c>
      <c r="V110" s="41">
        <v>1</v>
      </c>
      <c r="W110" s="41">
        <f t="shared" si="215"/>
        <v>120</v>
      </c>
      <c r="X110" s="41">
        <v>1</v>
      </c>
      <c r="Y110" s="41">
        <f t="shared" si="216"/>
        <v>120</v>
      </c>
      <c r="Z110" s="41">
        <v>1</v>
      </c>
      <c r="AA110" s="41">
        <f t="shared" si="217"/>
        <v>120</v>
      </c>
      <c r="AB110" s="41">
        <v>1</v>
      </c>
      <c r="AC110" s="41">
        <f t="shared" si="218"/>
        <v>120</v>
      </c>
      <c r="AD110" s="41"/>
      <c r="AE110" s="41">
        <f t="shared" si="219"/>
        <v>0</v>
      </c>
      <c r="AF110" s="34">
        <f t="shared" si="220"/>
        <v>12</v>
      </c>
      <c r="AG110" s="41">
        <f t="shared" si="220"/>
        <v>1440</v>
      </c>
      <c r="AH110" s="133"/>
      <c r="AI110" s="133"/>
    </row>
    <row r="111" spans="1:35">
      <c r="A111" s="28" t="s">
        <v>94</v>
      </c>
      <c r="B111" s="28">
        <v>25</v>
      </c>
      <c r="C111" s="67" t="s">
        <v>68</v>
      </c>
      <c r="D111" s="41">
        <v>6</v>
      </c>
      <c r="E111" s="41">
        <f t="shared" si="206"/>
        <v>150</v>
      </c>
      <c r="F111" s="41">
        <v>0</v>
      </c>
      <c r="G111" s="41">
        <f t="shared" si="207"/>
        <v>0</v>
      </c>
      <c r="H111" s="41">
        <v>0</v>
      </c>
      <c r="I111" s="41">
        <f t="shared" si="208"/>
        <v>0</v>
      </c>
      <c r="J111" s="41">
        <v>0</v>
      </c>
      <c r="K111" s="41">
        <f t="shared" si="209"/>
        <v>0</v>
      </c>
      <c r="L111" s="41">
        <v>0</v>
      </c>
      <c r="M111" s="41">
        <f t="shared" si="210"/>
        <v>0</v>
      </c>
      <c r="N111" s="41">
        <v>0</v>
      </c>
      <c r="O111" s="41">
        <f t="shared" si="211"/>
        <v>0</v>
      </c>
      <c r="P111" s="41">
        <v>0</v>
      </c>
      <c r="Q111" s="41">
        <f t="shared" si="212"/>
        <v>0</v>
      </c>
      <c r="R111" s="41">
        <v>0</v>
      </c>
      <c r="S111" s="41">
        <f t="shared" si="213"/>
        <v>0</v>
      </c>
      <c r="T111" s="41">
        <v>0</v>
      </c>
      <c r="U111" s="41">
        <f t="shared" si="214"/>
        <v>0</v>
      </c>
      <c r="V111" s="41">
        <v>0</v>
      </c>
      <c r="W111" s="41">
        <f t="shared" si="215"/>
        <v>0</v>
      </c>
      <c r="X111" s="41">
        <v>0</v>
      </c>
      <c r="Y111" s="41">
        <f t="shared" si="216"/>
        <v>0</v>
      </c>
      <c r="Z111" s="41">
        <v>0</v>
      </c>
      <c r="AA111" s="41">
        <f t="shared" si="217"/>
        <v>0</v>
      </c>
      <c r="AB111" s="41">
        <v>0</v>
      </c>
      <c r="AC111" s="41">
        <f t="shared" si="218"/>
        <v>0</v>
      </c>
      <c r="AD111" s="41"/>
      <c r="AE111" s="41">
        <f t="shared" si="219"/>
        <v>0</v>
      </c>
      <c r="AF111" s="34">
        <f t="shared" si="220"/>
        <v>6</v>
      </c>
      <c r="AG111" s="41">
        <f t="shared" si="220"/>
        <v>150</v>
      </c>
      <c r="AH111" s="48"/>
      <c r="AI111" s="48"/>
    </row>
    <row r="112" spans="1:35">
      <c r="A112" s="28" t="s">
        <v>149</v>
      </c>
      <c r="B112" s="28">
        <v>37</v>
      </c>
      <c r="C112" s="67" t="s">
        <v>68</v>
      </c>
      <c r="D112" s="41">
        <v>6</v>
      </c>
      <c r="E112" s="41">
        <f t="shared" si="206"/>
        <v>222</v>
      </c>
      <c r="F112" s="41">
        <v>0</v>
      </c>
      <c r="G112" s="41">
        <f t="shared" si="207"/>
        <v>0</v>
      </c>
      <c r="H112" s="41">
        <v>0</v>
      </c>
      <c r="I112" s="41">
        <f t="shared" si="208"/>
        <v>0</v>
      </c>
      <c r="J112" s="41">
        <v>0</v>
      </c>
      <c r="K112" s="41">
        <f t="shared" si="209"/>
        <v>0</v>
      </c>
      <c r="L112" s="41">
        <v>0</v>
      </c>
      <c r="M112" s="41">
        <f t="shared" si="210"/>
        <v>0</v>
      </c>
      <c r="N112" s="41">
        <v>0</v>
      </c>
      <c r="O112" s="41">
        <f t="shared" si="211"/>
        <v>0</v>
      </c>
      <c r="P112" s="41">
        <v>0</v>
      </c>
      <c r="Q112" s="41">
        <f t="shared" si="212"/>
        <v>0</v>
      </c>
      <c r="R112" s="41">
        <v>0</v>
      </c>
      <c r="S112" s="41">
        <f t="shared" si="213"/>
        <v>0</v>
      </c>
      <c r="T112" s="41">
        <v>0</v>
      </c>
      <c r="U112" s="41">
        <f t="shared" si="214"/>
        <v>0</v>
      </c>
      <c r="V112" s="41">
        <v>0</v>
      </c>
      <c r="W112" s="41">
        <f t="shared" si="215"/>
        <v>0</v>
      </c>
      <c r="X112" s="41">
        <v>0</v>
      </c>
      <c r="Y112" s="41">
        <f t="shared" si="216"/>
        <v>0</v>
      </c>
      <c r="Z112" s="41">
        <v>0</v>
      </c>
      <c r="AA112" s="41">
        <f t="shared" si="217"/>
        <v>0</v>
      </c>
      <c r="AB112" s="41">
        <v>0</v>
      </c>
      <c r="AC112" s="41">
        <f t="shared" si="218"/>
        <v>0</v>
      </c>
      <c r="AD112" s="41"/>
      <c r="AE112" s="41">
        <f t="shared" si="219"/>
        <v>0</v>
      </c>
      <c r="AF112" s="34">
        <f t="shared" si="220"/>
        <v>6</v>
      </c>
      <c r="AG112" s="41">
        <f t="shared" si="220"/>
        <v>222</v>
      </c>
      <c r="AH112" s="48"/>
      <c r="AI112" s="48"/>
    </row>
    <row r="113" spans="1:37">
      <c r="A113" s="28" t="s">
        <v>150</v>
      </c>
      <c r="B113" s="28">
        <v>50</v>
      </c>
      <c r="C113" s="67" t="s">
        <v>68</v>
      </c>
      <c r="D113" s="41">
        <v>6</v>
      </c>
      <c r="E113" s="41">
        <f t="shared" si="206"/>
        <v>300</v>
      </c>
      <c r="F113" s="41">
        <v>0</v>
      </c>
      <c r="G113" s="41">
        <f t="shared" si="207"/>
        <v>0</v>
      </c>
      <c r="H113" s="41">
        <v>0</v>
      </c>
      <c r="I113" s="41">
        <f t="shared" si="208"/>
        <v>0</v>
      </c>
      <c r="J113" s="41">
        <v>0</v>
      </c>
      <c r="K113" s="41">
        <f t="shared" si="209"/>
        <v>0</v>
      </c>
      <c r="L113" s="41">
        <v>0</v>
      </c>
      <c r="M113" s="41">
        <f t="shared" si="210"/>
        <v>0</v>
      </c>
      <c r="N113" s="41">
        <v>0</v>
      </c>
      <c r="O113" s="41">
        <f t="shared" si="211"/>
        <v>0</v>
      </c>
      <c r="P113" s="41">
        <v>0</v>
      </c>
      <c r="Q113" s="41">
        <f t="shared" si="212"/>
        <v>0</v>
      </c>
      <c r="R113" s="41">
        <v>0</v>
      </c>
      <c r="S113" s="41">
        <f t="shared" si="213"/>
        <v>0</v>
      </c>
      <c r="T113" s="41">
        <v>0</v>
      </c>
      <c r="U113" s="41">
        <f t="shared" si="214"/>
        <v>0</v>
      </c>
      <c r="V113" s="41">
        <v>0</v>
      </c>
      <c r="W113" s="41">
        <f t="shared" si="215"/>
        <v>0</v>
      </c>
      <c r="X113" s="41">
        <v>0</v>
      </c>
      <c r="Y113" s="41">
        <f t="shared" si="216"/>
        <v>0</v>
      </c>
      <c r="Z113" s="41">
        <v>0</v>
      </c>
      <c r="AA113" s="41">
        <f t="shared" si="217"/>
        <v>0</v>
      </c>
      <c r="AB113" s="41">
        <v>0</v>
      </c>
      <c r="AC113" s="41">
        <f t="shared" si="218"/>
        <v>0</v>
      </c>
      <c r="AD113" s="41"/>
      <c r="AE113" s="41">
        <f t="shared" si="219"/>
        <v>0</v>
      </c>
      <c r="AF113" s="34">
        <f t="shared" si="220"/>
        <v>6</v>
      </c>
      <c r="AG113" s="41">
        <f t="shared" si="220"/>
        <v>300</v>
      </c>
      <c r="AH113" s="48"/>
      <c r="AI113" s="48"/>
      <c r="AJ113" s="48"/>
      <c r="AK113" s="48"/>
    </row>
    <row r="114" spans="1:37" ht="26.45" customHeight="1">
      <c r="A114" s="28" t="s">
        <v>95</v>
      </c>
      <c r="B114" s="28">
        <v>400</v>
      </c>
      <c r="C114" s="67" t="s">
        <v>68</v>
      </c>
      <c r="D114" s="41">
        <v>6</v>
      </c>
      <c r="E114" s="41">
        <f t="shared" si="206"/>
        <v>2400</v>
      </c>
      <c r="F114" s="41">
        <v>0</v>
      </c>
      <c r="G114" s="41">
        <f t="shared" si="207"/>
        <v>0</v>
      </c>
      <c r="H114" s="41">
        <v>0</v>
      </c>
      <c r="I114" s="41">
        <f t="shared" si="208"/>
        <v>0</v>
      </c>
      <c r="J114" s="41">
        <v>0</v>
      </c>
      <c r="K114" s="41">
        <f t="shared" si="209"/>
        <v>0</v>
      </c>
      <c r="L114" s="41">
        <v>0</v>
      </c>
      <c r="M114" s="41">
        <f t="shared" si="210"/>
        <v>0</v>
      </c>
      <c r="N114" s="41">
        <v>0</v>
      </c>
      <c r="O114" s="41">
        <f t="shared" si="211"/>
        <v>0</v>
      </c>
      <c r="P114" s="41">
        <v>0</v>
      </c>
      <c r="Q114" s="41">
        <f t="shared" si="212"/>
        <v>0</v>
      </c>
      <c r="R114" s="41">
        <v>0</v>
      </c>
      <c r="S114" s="41">
        <f t="shared" si="213"/>
        <v>0</v>
      </c>
      <c r="T114" s="41">
        <v>0</v>
      </c>
      <c r="U114" s="41">
        <f t="shared" si="214"/>
        <v>0</v>
      </c>
      <c r="V114" s="41">
        <v>0</v>
      </c>
      <c r="W114" s="41">
        <f t="shared" si="215"/>
        <v>0</v>
      </c>
      <c r="X114" s="41">
        <v>0</v>
      </c>
      <c r="Y114" s="41">
        <f t="shared" si="216"/>
        <v>0</v>
      </c>
      <c r="Z114" s="41">
        <v>0</v>
      </c>
      <c r="AA114" s="41">
        <f t="shared" si="217"/>
        <v>0</v>
      </c>
      <c r="AB114" s="41">
        <v>0</v>
      </c>
      <c r="AC114" s="41">
        <f t="shared" si="218"/>
        <v>0</v>
      </c>
      <c r="AD114" s="41"/>
      <c r="AE114" s="41">
        <f t="shared" si="219"/>
        <v>0</v>
      </c>
      <c r="AF114" s="34">
        <f t="shared" si="220"/>
        <v>6</v>
      </c>
      <c r="AG114" s="41">
        <f>+G114+I114+K114+M114+O114+Q114+S114+U114+W114+Y114+AA114+AC114+E114+AE114</f>
        <v>2400</v>
      </c>
      <c r="AH114" s="48"/>
      <c r="AI114" s="48"/>
      <c r="AJ114" s="135"/>
      <c r="AK114" s="136"/>
    </row>
    <row r="115" spans="1:37" s="90" customFormat="1" ht="27.6" customHeight="1">
      <c r="A115" s="86" t="s">
        <v>195</v>
      </c>
      <c r="B115" s="86"/>
      <c r="C115" s="87"/>
      <c r="D115" s="88"/>
      <c r="E115" s="89">
        <f>SUM(E99:E114)</f>
        <v>10703</v>
      </c>
      <c r="F115" s="88"/>
      <c r="G115" s="89">
        <f t="shared" ref="G115" si="221">SUM(G99:G114)</f>
        <v>120</v>
      </c>
      <c r="H115" s="88"/>
      <c r="I115" s="89">
        <f t="shared" ref="I115" si="222">SUM(I99:I114)</f>
        <v>120</v>
      </c>
      <c r="J115" s="88"/>
      <c r="K115" s="89">
        <f t="shared" ref="K115" si="223">SUM(K99:K114)</f>
        <v>120</v>
      </c>
      <c r="L115" s="88"/>
      <c r="M115" s="89">
        <f t="shared" ref="M115" si="224">SUM(M99:M114)</f>
        <v>120</v>
      </c>
      <c r="N115" s="88"/>
      <c r="O115" s="89">
        <f t="shared" ref="O115" si="225">SUM(O99:O114)</f>
        <v>120</v>
      </c>
      <c r="P115" s="88"/>
      <c r="Q115" s="89">
        <f t="shared" ref="Q115" si="226">SUM(Q99:Q114)</f>
        <v>120</v>
      </c>
      <c r="R115" s="88"/>
      <c r="S115" s="89">
        <f t="shared" ref="S115" si="227">SUM(S99:S114)</f>
        <v>120</v>
      </c>
      <c r="T115" s="88"/>
      <c r="U115" s="89">
        <f t="shared" ref="U115" si="228">SUM(U99:U114)</f>
        <v>120</v>
      </c>
      <c r="V115" s="88"/>
      <c r="W115" s="89">
        <f t="shared" ref="W115" si="229">SUM(W99:W114)</f>
        <v>120</v>
      </c>
      <c r="X115" s="88"/>
      <c r="Y115" s="89">
        <f t="shared" ref="Y115" si="230">SUM(Y99:Y114)</f>
        <v>120</v>
      </c>
      <c r="Z115" s="88"/>
      <c r="AA115" s="89">
        <f t="shared" ref="AA115" si="231">SUM(AA99:AA114)</f>
        <v>120</v>
      </c>
      <c r="AB115" s="88"/>
      <c r="AC115" s="89">
        <f t="shared" ref="AC115" si="232">SUM(AC99:AC114)</f>
        <v>120</v>
      </c>
      <c r="AD115" s="88"/>
      <c r="AE115" s="89">
        <f t="shared" ref="AE115" si="233">SUM(AE99:AE114)</f>
        <v>0</v>
      </c>
      <c r="AF115" s="88"/>
      <c r="AG115" s="89">
        <f>SUM(AG95:AG114)</f>
        <v>167323</v>
      </c>
      <c r="AH115" s="89">
        <v>4857</v>
      </c>
      <c r="AI115" s="89">
        <f>+CASMA!H26</f>
        <v>162465.95000000001</v>
      </c>
      <c r="AJ115" s="137"/>
      <c r="AK115" s="50"/>
    </row>
    <row r="116" spans="1:37">
      <c r="A116" s="39"/>
      <c r="B116" s="47"/>
      <c r="E116" s="48"/>
      <c r="G116" s="48"/>
      <c r="I116" s="48"/>
      <c r="K116" s="48"/>
      <c r="M116" s="48"/>
      <c r="O116" s="48"/>
      <c r="Q116" s="48"/>
      <c r="S116" s="48"/>
      <c r="U116" s="48"/>
      <c r="W116" s="48"/>
      <c r="Y116" s="48"/>
      <c r="AA116" s="48"/>
      <c r="AC116" s="48"/>
      <c r="AE116" s="48"/>
      <c r="AG116" s="49"/>
      <c r="AI116" s="134"/>
      <c r="AJ116" s="134"/>
      <c r="AK116" s="52"/>
    </row>
    <row r="117" spans="1:37">
      <c r="AG117" s="138" t="s">
        <v>219</v>
      </c>
      <c r="AH117" s="139">
        <v>0.16703499999999999</v>
      </c>
      <c r="AI117" s="140">
        <f>+(AI10+AI92)*AH117</f>
        <v>158897.6093562</v>
      </c>
    </row>
    <row r="118" spans="1:37">
      <c r="AG118" s="48"/>
      <c r="AI118" s="134"/>
      <c r="AJ118" s="134"/>
      <c r="AK118" s="90"/>
    </row>
    <row r="119" spans="1:37">
      <c r="AG119" s="48"/>
      <c r="AH119" s="138" t="s">
        <v>220</v>
      </c>
      <c r="AI119" s="138">
        <v>1272646.3658608</v>
      </c>
    </row>
    <row r="120" spans="1:37">
      <c r="AG120" s="48"/>
      <c r="AI120" s="134"/>
    </row>
    <row r="121" spans="1:37">
      <c r="AG121" s="48"/>
      <c r="AJ121" s="90"/>
    </row>
    <row r="122" spans="1:37">
      <c r="AG122" s="48"/>
    </row>
    <row r="123" spans="1:37">
      <c r="AG123" s="48"/>
    </row>
    <row r="124" spans="1:37">
      <c r="AG124" s="48"/>
    </row>
    <row r="125" spans="1:37">
      <c r="AG125" s="48"/>
    </row>
    <row r="126" spans="1:37">
      <c r="AG126" s="48"/>
    </row>
    <row r="127" spans="1:37">
      <c r="AG127" s="48"/>
    </row>
    <row r="128" spans="1:37">
      <c r="AG128" s="48"/>
    </row>
    <row r="129" spans="1:33">
      <c r="AG129" s="48"/>
    </row>
    <row r="130" spans="1:33">
      <c r="AG130" s="48"/>
    </row>
    <row r="131" spans="1:33">
      <c r="AG131" s="48"/>
    </row>
    <row r="132" spans="1:33">
      <c r="AG132" s="48"/>
    </row>
    <row r="133" spans="1:33">
      <c r="AG133" s="48"/>
    </row>
    <row r="134" spans="1:33">
      <c r="AG134" s="48"/>
    </row>
    <row r="135" spans="1:33">
      <c r="AG135" s="48"/>
    </row>
    <row r="136" spans="1:33">
      <c r="AG136" s="48"/>
    </row>
    <row r="137" spans="1:33">
      <c r="AG137" s="48"/>
    </row>
    <row r="138" spans="1:33">
      <c r="AG138" s="48"/>
    </row>
    <row r="139" spans="1:33">
      <c r="A139" s="39" t="s">
        <v>45</v>
      </c>
      <c r="AG139" s="50"/>
    </row>
    <row r="140" spans="1:33">
      <c r="A140" s="37" t="s">
        <v>46</v>
      </c>
      <c r="AG140" s="51"/>
    </row>
    <row r="141" spans="1:33">
      <c r="A141" s="37" t="s">
        <v>47</v>
      </c>
      <c r="I141" s="52"/>
    </row>
    <row r="148" spans="32:32">
      <c r="AF148" s="53"/>
    </row>
  </sheetData>
  <mergeCells count="56">
    <mergeCell ref="L8:L9"/>
    <mergeCell ref="N8:N9"/>
    <mergeCell ref="P8:P9"/>
    <mergeCell ref="AB8:AB9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F6:AG6"/>
    <mergeCell ref="F6:AC6"/>
    <mergeCell ref="AB7:AC7"/>
    <mergeCell ref="H7:I7"/>
    <mergeCell ref="J7:K7"/>
    <mergeCell ref="L7:M7"/>
    <mergeCell ref="N7:O7"/>
    <mergeCell ref="Z7:AA7"/>
    <mergeCell ref="F7:G7"/>
    <mergeCell ref="AF7:AG7"/>
    <mergeCell ref="V7:W7"/>
    <mergeCell ref="X7:Y7"/>
    <mergeCell ref="P7:Q7"/>
    <mergeCell ref="R7:S7"/>
    <mergeCell ref="T7:U7"/>
    <mergeCell ref="AD7:AE7"/>
    <mergeCell ref="AF8:AF9"/>
    <mergeCell ref="Z12:AA12"/>
    <mergeCell ref="AB12:AC12"/>
    <mergeCell ref="AF12:AG12"/>
    <mergeCell ref="T12:U12"/>
    <mergeCell ref="V12:W12"/>
    <mergeCell ref="X12:Y12"/>
    <mergeCell ref="V8:V9"/>
    <mergeCell ref="X8:X9"/>
    <mergeCell ref="Z8:Z9"/>
    <mergeCell ref="T8:T9"/>
    <mergeCell ref="AD8:AD9"/>
    <mergeCell ref="AD12:AE12"/>
    <mergeCell ref="N12:O12"/>
    <mergeCell ref="P12:Q12"/>
    <mergeCell ref="R12:S12"/>
    <mergeCell ref="A12:C12"/>
    <mergeCell ref="J12:K12"/>
    <mergeCell ref="L12:M12"/>
    <mergeCell ref="F12:G12"/>
    <mergeCell ref="H12:I12"/>
    <mergeCell ref="D12:E12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RowHeight="15"/>
  <cols>
    <col min="2" max="2" width="39.140625" customWidth="1"/>
    <col min="3" max="3" width="10.7109375" customWidth="1"/>
    <col min="4" max="4" width="20.85546875" customWidth="1"/>
  </cols>
  <sheetData>
    <row r="1" spans="2:19" s="2" customFormat="1" ht="25.5" customHeight="1">
      <c r="B1" s="13" t="s">
        <v>15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>
      <c r="B2" s="11" t="s">
        <v>15</v>
      </c>
      <c r="C2" s="11"/>
      <c r="D2" s="11"/>
      <c r="E2" s="1" t="s">
        <v>16</v>
      </c>
      <c r="F2" s="11" t="s">
        <v>17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2:19" s="2" customFormat="1">
      <c r="B3" s="11"/>
      <c r="C3" s="11" t="s">
        <v>61</v>
      </c>
      <c r="D3" s="11"/>
      <c r="E3" s="1" t="s">
        <v>1</v>
      </c>
      <c r="F3" s="11"/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2:19" s="2" customFormat="1">
      <c r="B4" s="4" t="s">
        <v>19</v>
      </c>
      <c r="C4" s="4">
        <v>9135400</v>
      </c>
      <c r="D4" s="4" t="s">
        <v>19</v>
      </c>
      <c r="E4" s="5">
        <v>220</v>
      </c>
      <c r="F4" s="6" t="s">
        <v>20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49</v>
      </c>
      <c r="C5" s="4">
        <v>9131120</v>
      </c>
      <c r="D5" s="4" t="s">
        <v>49</v>
      </c>
      <c r="E5" s="5">
        <v>760</v>
      </c>
      <c r="F5" s="6" t="s">
        <v>18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21</v>
      </c>
      <c r="C6" s="4">
        <v>9139316</v>
      </c>
      <c r="D6" s="4" t="s">
        <v>21</v>
      </c>
      <c r="E6" s="5">
        <v>3000</v>
      </c>
      <c r="F6" s="6" t="s">
        <v>22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23</v>
      </c>
      <c r="C7" s="4">
        <v>9131132</v>
      </c>
      <c r="D7" s="4" t="s">
        <v>23</v>
      </c>
      <c r="E7" s="4">
        <v>75</v>
      </c>
      <c r="F7" s="6" t="s">
        <v>20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0" t="s">
        <v>24</v>
      </c>
      <c r="C8" s="10">
        <v>9131400</v>
      </c>
      <c r="D8" s="10" t="s">
        <v>24</v>
      </c>
      <c r="E8" s="4">
        <v>40</v>
      </c>
      <c r="F8" s="6" t="s">
        <v>44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0" t="s">
        <v>48</v>
      </c>
      <c r="C9" s="10">
        <v>9131300</v>
      </c>
      <c r="D9" s="10" t="s">
        <v>48</v>
      </c>
      <c r="E9" s="4">
        <v>990</v>
      </c>
      <c r="F9" s="6" t="s">
        <v>29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25</v>
      </c>
      <c r="C10" s="4">
        <v>9136401</v>
      </c>
      <c r="D10" s="4" t="s">
        <v>25</v>
      </c>
      <c r="E10" s="4">
        <v>100</v>
      </c>
      <c r="F10" s="6" t="s">
        <v>18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26</v>
      </c>
      <c r="C11" s="4">
        <v>9156002</v>
      </c>
      <c r="D11" s="4" t="s">
        <v>57</v>
      </c>
      <c r="E11" s="4">
        <v>300</v>
      </c>
      <c r="F11" s="6" t="s">
        <v>18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0" t="s">
        <v>27</v>
      </c>
      <c r="C12" s="10">
        <v>9139315</v>
      </c>
      <c r="D12" s="10" t="s">
        <v>60</v>
      </c>
      <c r="E12" s="4">
        <v>250</v>
      </c>
      <c r="F12" s="6" t="s">
        <v>18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28</v>
      </c>
      <c r="C13" s="4">
        <v>9135200</v>
      </c>
      <c r="D13" s="4" t="s">
        <v>28</v>
      </c>
      <c r="E13" s="4">
        <v>1600</v>
      </c>
      <c r="F13" s="6" t="s">
        <v>29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30</v>
      </c>
      <c r="C14" s="4">
        <v>9139314</v>
      </c>
      <c r="D14" s="4" t="s">
        <v>59</v>
      </c>
      <c r="E14" s="4">
        <v>270</v>
      </c>
      <c r="F14" s="6" t="s">
        <v>29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31</v>
      </c>
      <c r="C15" s="4">
        <v>3351100</v>
      </c>
      <c r="D15" s="4" t="s">
        <v>50</v>
      </c>
      <c r="E15" s="4">
        <v>21900</v>
      </c>
      <c r="F15" s="6" t="s">
        <v>32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33</v>
      </c>
      <c r="C16" s="4">
        <v>9134304</v>
      </c>
      <c r="D16" s="4" t="s">
        <v>51</v>
      </c>
      <c r="E16" s="4">
        <v>250</v>
      </c>
      <c r="F16" s="6" t="s">
        <v>29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34</v>
      </c>
      <c r="C17" s="10">
        <v>9131400</v>
      </c>
      <c r="D17" s="4" t="s">
        <v>24</v>
      </c>
      <c r="E17" s="4">
        <v>7</v>
      </c>
      <c r="F17" s="4" t="s">
        <v>18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>
      <c r="B18" s="4" t="s">
        <v>35</v>
      </c>
      <c r="C18" s="4">
        <v>9159400</v>
      </c>
      <c r="D18" s="4" t="s">
        <v>53</v>
      </c>
      <c r="E18" s="4">
        <v>300</v>
      </c>
      <c r="F18" s="4" t="s">
        <v>36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54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55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37</v>
      </c>
      <c r="C21" s="4">
        <v>9139323</v>
      </c>
      <c r="D21" s="4" t="s">
        <v>56</v>
      </c>
      <c r="E21" s="4">
        <v>300</v>
      </c>
      <c r="F21" s="4" t="s">
        <v>36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38</v>
      </c>
      <c r="C22" s="4">
        <v>9136402</v>
      </c>
      <c r="D22" s="4" t="s">
        <v>52</v>
      </c>
      <c r="E22" s="4">
        <v>1500</v>
      </c>
      <c r="F22" s="4" t="s">
        <v>29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>
      <c r="B23" s="4" t="s">
        <v>58</v>
      </c>
      <c r="C23" s="4">
        <v>9139318</v>
      </c>
      <c r="D23" s="4" t="s">
        <v>58</v>
      </c>
      <c r="E23" s="4">
        <v>1200</v>
      </c>
      <c r="F23" s="4" t="s">
        <v>29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>
      <c r="B26" s="13" t="s">
        <v>15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>
      <c r="B27" s="11" t="s">
        <v>63</v>
      </c>
      <c r="C27" s="11" t="s">
        <v>62</v>
      </c>
      <c r="D27" s="11" t="s">
        <v>61</v>
      </c>
      <c r="E27" s="11"/>
      <c r="F27" s="11"/>
      <c r="G27" s="11"/>
      <c r="H27" s="11"/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7" t="s">
        <v>1</v>
      </c>
      <c r="S27" s="18" t="s">
        <v>1</v>
      </c>
      <c r="T27" s="1" t="s">
        <v>1</v>
      </c>
    </row>
    <row r="28" spans="2:21" s="2" customFormat="1">
      <c r="B28" s="4" t="s">
        <v>31</v>
      </c>
      <c r="C28" s="4" t="s">
        <v>50</v>
      </c>
      <c r="D28" s="4">
        <v>3351100</v>
      </c>
      <c r="E28" s="14" t="s">
        <v>64</v>
      </c>
      <c r="F28" s="14" t="s">
        <v>65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>
      <c r="B29" s="4" t="s">
        <v>49</v>
      </c>
      <c r="C29" s="4" t="s">
        <v>49</v>
      </c>
      <c r="D29" s="4">
        <v>9131120</v>
      </c>
      <c r="E29" s="14" t="s">
        <v>64</v>
      </c>
      <c r="F29" s="14" t="s">
        <v>65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>
      <c r="B30" s="4" t="s">
        <v>23</v>
      </c>
      <c r="C30" s="4" t="s">
        <v>23</v>
      </c>
      <c r="D30" s="4">
        <v>9131132</v>
      </c>
      <c r="E30" s="14" t="s">
        <v>64</v>
      </c>
      <c r="F30" s="14" t="s">
        <v>65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>
      <c r="B31" s="10" t="s">
        <v>48</v>
      </c>
      <c r="C31" s="10" t="s">
        <v>48</v>
      </c>
      <c r="D31" s="10">
        <v>9131300</v>
      </c>
      <c r="E31" s="14" t="s">
        <v>64</v>
      </c>
      <c r="F31" s="14" t="s">
        <v>65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>
      <c r="B32" s="10" t="s">
        <v>24</v>
      </c>
      <c r="C32" s="10" t="s">
        <v>24</v>
      </c>
      <c r="D32" s="10">
        <v>9131400</v>
      </c>
      <c r="E32" s="14" t="s">
        <v>64</v>
      </c>
      <c r="F32" s="14" t="s">
        <v>65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>
      <c r="B33" s="4" t="s">
        <v>33</v>
      </c>
      <c r="C33" s="4" t="s">
        <v>51</v>
      </c>
      <c r="D33" s="4">
        <v>9134304</v>
      </c>
      <c r="E33" s="14" t="s">
        <v>64</v>
      </c>
      <c r="F33" s="14" t="s">
        <v>65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>
      <c r="B34" s="4" t="s">
        <v>28</v>
      </c>
      <c r="C34" s="4" t="s">
        <v>28</v>
      </c>
      <c r="D34" s="4">
        <v>9135200</v>
      </c>
      <c r="E34" s="14" t="s">
        <v>64</v>
      </c>
      <c r="F34" s="14" t="s">
        <v>65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>
      <c r="B35" s="4" t="s">
        <v>19</v>
      </c>
      <c r="C35" s="4" t="s">
        <v>19</v>
      </c>
      <c r="D35" s="4">
        <v>9135400</v>
      </c>
      <c r="E35" s="14" t="s">
        <v>64</v>
      </c>
      <c r="F35" s="14" t="s">
        <v>65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>
      <c r="B36" s="4" t="s">
        <v>25</v>
      </c>
      <c r="C36" s="4" t="s">
        <v>25</v>
      </c>
      <c r="D36" s="4">
        <v>9136401</v>
      </c>
      <c r="E36" s="14" t="s">
        <v>64</v>
      </c>
      <c r="F36" s="14" t="s">
        <v>65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>
      <c r="B37" s="4" t="s">
        <v>38</v>
      </c>
      <c r="C37" s="4" t="s">
        <v>52</v>
      </c>
      <c r="D37" s="4">
        <v>9136402</v>
      </c>
      <c r="E37" s="14" t="s">
        <v>64</v>
      </c>
      <c r="F37" s="14" t="s">
        <v>65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>
      <c r="B38" s="4" t="s">
        <v>30</v>
      </c>
      <c r="C38" s="4" t="s">
        <v>59</v>
      </c>
      <c r="D38" s="4">
        <v>9139314</v>
      </c>
      <c r="E38" s="14" t="s">
        <v>64</v>
      </c>
      <c r="F38" s="14" t="s">
        <v>65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>
      <c r="B39" s="10" t="s">
        <v>27</v>
      </c>
      <c r="C39" s="10" t="s">
        <v>60</v>
      </c>
      <c r="D39" s="10">
        <v>9139315</v>
      </c>
      <c r="E39" s="14" t="s">
        <v>64</v>
      </c>
      <c r="F39" s="14" t="s">
        <v>65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>
      <c r="B40" s="4" t="s">
        <v>21</v>
      </c>
      <c r="C40" s="4" t="s">
        <v>21</v>
      </c>
      <c r="D40" s="4">
        <v>9139316</v>
      </c>
      <c r="E40" s="14" t="s">
        <v>64</v>
      </c>
      <c r="F40" s="14" t="s">
        <v>65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>
      <c r="B41" s="4"/>
      <c r="C41" s="4" t="s">
        <v>54</v>
      </c>
      <c r="D41" s="4">
        <v>9139317</v>
      </c>
      <c r="E41" s="14" t="s">
        <v>64</v>
      </c>
      <c r="F41" s="14" t="s">
        <v>65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>
      <c r="B42" s="4" t="s">
        <v>58</v>
      </c>
      <c r="C42" s="4" t="s">
        <v>58</v>
      </c>
      <c r="D42" s="4">
        <v>9139318</v>
      </c>
      <c r="E42" s="14" t="s">
        <v>64</v>
      </c>
      <c r="F42" s="14" t="s">
        <v>65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>
      <c r="B43" s="4" t="s">
        <v>37</v>
      </c>
      <c r="C43" s="4" t="s">
        <v>56</v>
      </c>
      <c r="D43" s="4">
        <v>9139323</v>
      </c>
      <c r="E43" s="14" t="s">
        <v>64</v>
      </c>
      <c r="F43" s="14" t="s">
        <v>65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>
      <c r="B44" s="4" t="s">
        <v>26</v>
      </c>
      <c r="C44" s="4" t="s">
        <v>57</v>
      </c>
      <c r="D44" s="4">
        <v>9156002</v>
      </c>
      <c r="E44" s="14" t="s">
        <v>64</v>
      </c>
      <c r="F44" s="14" t="s">
        <v>65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>
      <c r="B45" s="4"/>
      <c r="C45" s="4" t="s">
        <v>55</v>
      </c>
      <c r="D45" s="4">
        <v>9156004</v>
      </c>
      <c r="E45" s="14" t="s">
        <v>64</v>
      </c>
      <c r="F45" s="14" t="s">
        <v>65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>
      <c r="B46" s="4" t="s">
        <v>35</v>
      </c>
      <c r="C46" s="4" t="s">
        <v>53</v>
      </c>
      <c r="D46" s="4">
        <v>9159400</v>
      </c>
      <c r="E46" s="14" t="s">
        <v>64</v>
      </c>
      <c r="F46" s="14" t="s">
        <v>65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>
      <c r="P47" s="24"/>
    </row>
    <row r="48" spans="2:21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CASMA</vt:lpstr>
      <vt:lpstr>Propuesta</vt:lpstr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Reyes</dc:creator>
  <cp:lastModifiedBy>Gabriela Valenzuela Contreras</cp:lastModifiedBy>
  <cp:lastPrinted>2022-06-01T20:57:39Z</cp:lastPrinted>
  <dcterms:created xsi:type="dcterms:W3CDTF">2017-02-16T20:44:35Z</dcterms:created>
  <dcterms:modified xsi:type="dcterms:W3CDTF">2022-09-07T21:42:17Z</dcterms:modified>
</cp:coreProperties>
</file>