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E:\OBSERVACIONES SAN DAMIAN\"/>
    </mc:Choice>
  </mc:AlternateContent>
  <xr:revisionPtr revIDLastSave="0" documentId="13_ncr:1_{5CF6863B-1EB0-4194-9AF0-3E284C424CF2}" xr6:coauthVersionLast="47" xr6:coauthVersionMax="47" xr10:uidLastSave="{00000000-0000-0000-0000-000000000000}"/>
  <bookViews>
    <workbookView xWindow="-120" yWindow="-120" windowWidth="29040" windowHeight="15840" xr2:uid="{5C6DA7E1-6E73-476E-9877-10CA28CE8D3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2" i="1" l="1"/>
  <c r="G81" i="1"/>
  <c r="G80" i="1"/>
  <c r="G79" i="1"/>
  <c r="G78" i="1"/>
  <c r="G77" i="1"/>
  <c r="G76" i="1"/>
  <c r="G75" i="1"/>
  <c r="G74" i="1"/>
  <c r="G73" i="1"/>
  <c r="G72" i="1"/>
  <c r="G71" i="1"/>
  <c r="G70" i="1"/>
  <c r="G69" i="1"/>
  <c r="G68" i="1"/>
  <c r="G67" i="1"/>
  <c r="G66" i="1"/>
  <c r="G65" i="1"/>
  <c r="G64" i="1"/>
  <c r="G63" i="1"/>
  <c r="G62"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1" i="1"/>
  <c r="G20" i="1"/>
  <c r="G19" i="1"/>
  <c r="G18" i="1"/>
  <c r="G17" i="1"/>
  <c r="G16" i="1"/>
  <c r="G15" i="1"/>
  <c r="G14" i="1"/>
  <c r="G13" i="1"/>
  <c r="G12" i="1"/>
  <c r="G11" i="1"/>
  <c r="G10" i="1"/>
  <c r="G9" i="1"/>
  <c r="G8" i="1"/>
  <c r="G7" i="1"/>
  <c r="G84" i="1" s="1"/>
  <c r="G86" i="1" l="1"/>
  <c r="G87" i="1" s="1"/>
  <c r="F85" i="1"/>
</calcChain>
</file>

<file path=xl/sharedStrings.xml><?xml version="1.0" encoding="utf-8"?>
<sst xmlns="http://schemas.openxmlformats.org/spreadsheetml/2006/main" count="254" uniqueCount="180">
  <si>
    <t>PROYECTO: "PAQUETE 4: SOLUCIONES INTEGRALES DE LOS RÍOS CASMA Y HUARMEY"</t>
  </si>
  <si>
    <t>CONSTRUCCION DE DEFENSAS RIBEREÑAS EN SECTOR SAN DAMIAN</t>
  </si>
  <si>
    <t>POSADA</t>
  </si>
  <si>
    <t>ITEM</t>
  </si>
  <si>
    <t>DESCRIPCIÓN DE ACTIVIDADES</t>
  </si>
  <si>
    <t>MEDIDA</t>
  </si>
  <si>
    <t>Metrado</t>
  </si>
  <si>
    <t>Precio S/.</t>
  </si>
  <si>
    <t>Parcial S/.</t>
  </si>
  <si>
    <t>OBRAS PROVISIONALES</t>
  </si>
  <si>
    <t>102.A</t>
  </si>
  <si>
    <t>CARTEL DE IDENTIFICACION DE LA OBRA DE 3.60M X 2.40M.</t>
  </si>
  <si>
    <t>und</t>
  </si>
  <si>
    <t>Disgregar la cantidad de recurso y materiales para evaluación de la partida.</t>
  </si>
  <si>
    <t>103.B</t>
  </si>
  <si>
    <t>INSTALACIÓN DE FACILIDADES Y CAMPAMENTOS</t>
  </si>
  <si>
    <t>glb</t>
  </si>
  <si>
    <t>Verificar los costos considerados para el alquiler de oficinas y/o contenedores. Indicar si usaran contenedores. Indicar que sistema de comunicación usaran (internet y telefonía). Verificar si los precios incluyen la instalación.</t>
  </si>
  <si>
    <t>OBRAS PRELIMINARES</t>
  </si>
  <si>
    <t>201.B</t>
  </si>
  <si>
    <t>MOVILIZACIÓN Y DESMOVILIZACIÓN DE EQUIPOS Y/O MAQUINARIA</t>
  </si>
  <si>
    <t>Se encuentra detallada la movilizacion y desmovilización de equipos. Se solicita que indiquen cuantos ejes tendrá su camabaja y función de los peones.</t>
  </si>
  <si>
    <t>202.A</t>
  </si>
  <si>
    <t>TRAZO, NIVELACCION Y REPLANTEO PRELIMINAR</t>
  </si>
  <si>
    <t>km</t>
  </si>
  <si>
    <t>No se tiene observaciones respecto a los recursos considerados en la partida</t>
  </si>
  <si>
    <t>203.B</t>
  </si>
  <si>
    <t>CONTROL TOPOGRAFICO DURANTE LA EJECUCIÓN</t>
  </si>
  <si>
    <t>mes</t>
  </si>
  <si>
    <t>Verificar la cantidad de topografos y rendimiento, solo considera una cuadrilla para el control topográfico y revisar la cantidad de materiales para la partida</t>
  </si>
  <si>
    <t>204.B</t>
  </si>
  <si>
    <t>HABILITACIÓN DE ACCESOS</t>
  </si>
  <si>
    <t>No se tiene observaciones respecto a los recursos considerados en la partida. No considera volquete ni motonivelara.</t>
  </si>
  <si>
    <t>206.A</t>
  </si>
  <si>
    <t>DESVIO Y MANEJO DE AGUAS SUPERFICIALES</t>
  </si>
  <si>
    <t>m3</t>
  </si>
  <si>
    <t>El rendimiento considerado es bajo solo 150m3/dia. Debe considerarse tractor D6 dado que se trabajará encauzando las agua en sentido opuesto al lugar de construcción</t>
  </si>
  <si>
    <t>207.A</t>
  </si>
  <si>
    <t>MANTENIMIENTO DE TRÁNSITO Y SEGURIDAD VIAL EN ACCESOS A LA OBRA Y ÁREAS AUXILIARES (Canteras, DME/DMO, Fuentes de agua)</t>
  </si>
  <si>
    <t>Debe considerarse una practicabilidad de 25 dias al menos, el rendimiento debe ser 1/25 = 0.04 mes/dia. No se evidencia en los P.U´s la consideración de algún tipo de señalética (carteles, cilindros pintados,etc) que deben ser usados durante la actividad. Se recomienda que el postor revise el precio de la motoniveladora.</t>
  </si>
  <si>
    <t>OPERACIÓN Y EXPLOTACION DE MATERIAL</t>
  </si>
  <si>
    <t>304.A</t>
  </si>
  <si>
    <t>EXPLOTACION Y PREPARACION DE MATERIAL PARA CONFORMACION DE DIQUE</t>
  </si>
  <si>
    <t>Verificar el precio considerado para la zaranda estática, es muy elevado, cercano al precio de una zaranda mecánica. En todo caso, reformular como subpartida de zarandeo considerando el desperdicio de material. Se observa que no tiene equipo de empuje para poder abastecer de material al equipo que va a zarandear el material. Considera zaranda estática.</t>
  </si>
  <si>
    <t>304.C</t>
  </si>
  <si>
    <t>EXPLOTACION Y PREPARACION DE MATERIAL PARA AFIRMADO EN CORONA</t>
  </si>
  <si>
    <t>Verificar el precio considerado para la zaranda estática, es muy elevado, cercano al precio de una zaranda mecánica. En todo caso, reformular como subpartida de zarandeo considerando el desperdicio del material. Se observa que no tiene equipo de empuje para poder abastecer de material al equipo que va a zarandear el material. Considera zaranda estática.</t>
  </si>
  <si>
    <t>305.A</t>
  </si>
  <si>
    <t>PREPARACIÓN DE MATERIAL PARA CONFORMACION DE DIQUE</t>
  </si>
  <si>
    <t>Verificar el precio considerado para la zaranda estática, es muy elevado, cercano al precio de una zaranda mecánica. En todo caso, reformular como subpartida de zarandeo considerando el desperdicio. Justificar por qué el uso de excavadora y cargador frontal. Tener en cuenta que esta partida es diferente a la explotación.</t>
  </si>
  <si>
    <t>MOVIMIENTO DE TIERRAS</t>
  </si>
  <si>
    <t>B1</t>
  </si>
  <si>
    <t>CONSTRUCCIÓN DE DIQUE NUEVO</t>
  </si>
  <si>
    <t>401.A</t>
  </si>
  <si>
    <t>DESBROCE Y LIMPIEZA</t>
  </si>
  <si>
    <t xml:space="preserve"> ha </t>
  </si>
  <si>
    <t>Rendimiento considerado es muy bajo para esta actividad, mas aún que ha contemplado un tractor D6 para la ejecución. POSADA considera un tractor de orugas y motosierra para realizar la actividad contemplando el personal, no se considera excavadora</t>
  </si>
  <si>
    <t>402.B</t>
  </si>
  <si>
    <t>EXCAVACIÓN MASIVA EN MATERIAL SUELTO, CON EQUIPO</t>
  </si>
  <si>
    <t xml:space="preserve"> m3 </t>
  </si>
  <si>
    <t>No se tiene observaciones respecto a los recursos considerados en la partida.  Se recomienda revisar el rendimiento, es algo elevado para las condiciones de terreno y considerar una incidencia del capataz.</t>
  </si>
  <si>
    <t>402.C</t>
  </si>
  <si>
    <t>EXCAVACIÓN EN ROCA SUELTA, CON EQUIPO</t>
  </si>
  <si>
    <t>Rendimiento considerado es muy bajo para el trabajo con excavadora y martillo hidraulico. Postor considera martillo hidráulico, sin embargo en el TdR no define la utilización de este equipo para esta partida. Se observa que el rendimiento es bajo para la actividad mencionada.</t>
  </si>
  <si>
    <t>402.D</t>
  </si>
  <si>
    <t>EXCAVACION DE UÑA EN MATERIAL CON NIVEL FREATICO</t>
  </si>
  <si>
    <t>No considera equipo de bombeo, no considera equipo de iluminación, verificar si se ha considerado personal para los trabajos de bombeo</t>
  </si>
  <si>
    <t>402.E</t>
  </si>
  <si>
    <t>EXCAVACION EN ROCA FIJA</t>
  </si>
  <si>
    <t>No considera la partida de excavación en roca fija, corregir incluyendo partida</t>
  </si>
  <si>
    <t>403.A</t>
  </si>
  <si>
    <t>CONFORMACIÓN Y COMPACTACIÓN DE DIQUE</t>
  </si>
  <si>
    <t>El APU no considera motoniveladora como incidencia, ver la posible inclusión de plancha compactadora o rodillo bermero (2ton) y considerar la incidencia del capataz.</t>
  </si>
  <si>
    <t>404.B</t>
  </si>
  <si>
    <t>ENROCADO Y ACOMODO PARA PROTECCIÓN DE TALUD TIPO 2</t>
  </si>
  <si>
    <t>No se tiene observaciones respecto a los recursos considerados en la partida. No se evidencia que consideren un oficial u operario. Confirmar que no utilizarán uno.</t>
  </si>
  <si>
    <t>404.E</t>
  </si>
  <si>
    <t>ENROCADO Y ACOMODO EN UÑA ANTISOCAVANTE TIPO 2</t>
  </si>
  <si>
    <t>Revisar rendimiento no acorde al mercado para la ejecución de la actividad. no considera dentro de los recursos un tractor de oruga. El rendimiento indicado en el APU es bajo. Tampoco se evidencia que considere un operario u oficial como personal de piso para la actividad.</t>
  </si>
  <si>
    <t>405.A</t>
  </si>
  <si>
    <t>DESCOLMATACIÓN DEL CAUCE</t>
  </si>
  <si>
    <t>Debe considerar TRACTOR sobre orugas como equipo principal para ejecutar esta actividad.</t>
  </si>
  <si>
    <t>406.A</t>
  </si>
  <si>
    <t>REFINE Y PERFILADO DE TALUD</t>
  </si>
  <si>
    <t xml:space="preserve"> m2 </t>
  </si>
  <si>
    <t>No se tiene observaciones respecto a los recursos y rendimiento considerado en la partida</t>
  </si>
  <si>
    <t>407.A</t>
  </si>
  <si>
    <t>MEJORAMIENTO DE SUELO DE FUNDACIÓN</t>
  </si>
  <si>
    <t>Revisar el rendimiento de la subpartida conformación y compactación de dique. El APU de la presenta partida indica las subpartidas "excavción masiva en material suelto" y "conformación y compactación de dique" Dichas sub partidas no se encuentran dentro del análisis de subpartidas presentado por POSADA.</t>
  </si>
  <si>
    <t>409.A</t>
  </si>
  <si>
    <t>GEOTEXTIL NO TEJIDO CLASE 1, INCLUYE SUMINISTRO E INSTALACIÓN</t>
  </si>
  <si>
    <t>m2</t>
  </si>
  <si>
    <t>Debe considerar GEOTEXTIL no tejido CLASE 1  400 gr/m2 de acuerdo a la especificación tecnica del expdiente de procura, porque el costo del GEOTEXTIL CLASE 2 es mas elevado. Revisar el rendimiento se considera bajo para la actividad.</t>
  </si>
  <si>
    <t>410.A</t>
  </si>
  <si>
    <t>CONFORMACIÓN DE DME/DMO</t>
  </si>
  <si>
    <t>Postor no considera excavadora para dar forma al DME/DMO según diseño.</t>
  </si>
  <si>
    <t>412.A</t>
  </si>
  <si>
    <t>RELLENO COMPACTADO CON MATERIAL PARA AFIRMADO EN CORONA</t>
  </si>
  <si>
    <t>Para el batido, homogenizado y extendido del material se requiere motoniveladora. Tener en cuenta que la actividad de relleno de afirmado se realiza por capas. Postor considera Tractor de orugas. Al ser afirmado. Confirmar la utilización de este equipo ya que el material a extender es afirmado.</t>
  </si>
  <si>
    <t>413.A</t>
  </si>
  <si>
    <t>RELLENO CON MATERIAL PROPIO</t>
  </si>
  <si>
    <t>En las especificaciones se indica que la actividad es relleno sin compactar, no debe incluirse el rodillo. POSADA considera un tractor de oruga, mas no motinevalora.</t>
  </si>
  <si>
    <t>416.A</t>
  </si>
  <si>
    <t>PERFILADO Y COMPACTACIÓN PARA FUNDACIÓN DE DIQUE</t>
  </si>
  <si>
    <t>Depende del tipo de material que se encuentre en la fundación del dique se podrá utilizar motoniveladora o tractor. Podría considerarse una incidencia de ambos recursos.</t>
  </si>
  <si>
    <t>TRANSPORTES DE MATERIAL</t>
  </si>
  <si>
    <t>501.A</t>
  </si>
  <si>
    <t>CARGUIO Y ACARREO DE MATERIAL PROPIO P/DIQUE D≤1km</t>
  </si>
  <si>
    <t xml:space="preserve"> m3-km</t>
  </si>
  <si>
    <t>Indicar como se obtuvo el rendimiento de transporte, presentar cuadro de velocidades y ciclo de transporte.</t>
  </si>
  <si>
    <t>501.B</t>
  </si>
  <si>
    <t>CARGUIO Y ACARREO DE MATERIAL DE PRESTAMO P/DIQUE D≤1km</t>
  </si>
  <si>
    <t>m3-km</t>
  </si>
  <si>
    <t>501.D</t>
  </si>
  <si>
    <t>CARGUÍO Y TRANSPORTE DE MATERIAL AFIRMADO ≤1KM</t>
  </si>
  <si>
    <t>502.A</t>
  </si>
  <si>
    <t>ACARREO DE MATERIAL PROPIO P/DIQUE D&gt;1Km</t>
  </si>
  <si>
    <t>502.B</t>
  </si>
  <si>
    <t>ACARREO DE MATERIAL DE PRESTAMO P/DIQUE D&gt;1Km</t>
  </si>
  <si>
    <t>502.D</t>
  </si>
  <si>
    <t>TRANSPORTE DE MATERIAL AFIRMADO &gt;1KM</t>
  </si>
  <si>
    <t>503.B</t>
  </si>
  <si>
    <t>CARGUIO Y TRANSPORTE DE MATERIAL EXCEDENTE CON EQUIPO D≤ 1km</t>
  </si>
  <si>
    <t xml:space="preserve"> m3 -km</t>
  </si>
  <si>
    <t>504.B</t>
  </si>
  <si>
    <t>TRANSPORTE DE MATERIAL EXCEDENTE CON EQUIPO D&gt;1KM</t>
  </si>
  <si>
    <t>505.B</t>
  </si>
  <si>
    <t>CARGUIO Y TRANSPORTE DE ROCA SELECIONADA DE CANTERAS A SECHIN  ≤1km</t>
  </si>
  <si>
    <t>506.A</t>
  </si>
  <si>
    <t>TRANSPORTE DE ROCA SELECIONADA DE CANTERAS A SECHIN  &gt;1km</t>
  </si>
  <si>
    <t>COMPONENTES DE INTERFERENCIAS</t>
  </si>
  <si>
    <t>602.A</t>
  </si>
  <si>
    <t>REUBICACIÓN DE CANAL REVESTIDO</t>
  </si>
  <si>
    <t>m</t>
  </si>
  <si>
    <t>No se tiene el desglose de la subpartida de revestimiento de canal</t>
  </si>
  <si>
    <t>603.A</t>
  </si>
  <si>
    <t>REEMPLAZO DE BOCATOMA</t>
  </si>
  <si>
    <t>No se tiene el desglose de las subpartida construcción de bocatoma, dado que es el costo mayor de la partida.</t>
  </si>
  <si>
    <t>607.A</t>
  </si>
  <si>
    <t>PASE TEMPORAL CON TMC</t>
  </si>
  <si>
    <t>No se tiene observación respecto a los recursos y rendimiento considerado en la partida</t>
  </si>
  <si>
    <t>609.A</t>
  </si>
  <si>
    <t>EMBOQUILLADO DE PIEDRA CON CONCRETO</t>
  </si>
  <si>
    <t>No considera la selección de piedra para el emboquillado solo el transporte.</t>
  </si>
  <si>
    <t>TRABAJOS COMPLEMENTARIOS</t>
  </si>
  <si>
    <t>701.A</t>
  </si>
  <si>
    <t>REFUERZO DE PUENTE AIJA 1</t>
  </si>
  <si>
    <t>No considera la partida de refuerzo de puente aija 1, corregir e incluir la partida.</t>
  </si>
  <si>
    <t>702.A</t>
  </si>
  <si>
    <t>REFUERZO DE PUENTE AIJA 2</t>
  </si>
  <si>
    <t>No considera la partida de refuerzo de puente aija 2, corregir e incluir la partida.</t>
  </si>
  <si>
    <t>TRABAJOS DE CIERRE</t>
  </si>
  <si>
    <t>902.A</t>
  </si>
  <si>
    <t>PLAN DE MANEJO AMBIENTAL</t>
  </si>
  <si>
    <t>No se tiene observación respecto a los recursos y rendimiento considerado en la partida.  Revisar gestion de residuos según lo indicado en el TDR, teniendo  en cuenta su alcance.</t>
  </si>
  <si>
    <t>PARTIDAS ADICIONALES</t>
  </si>
  <si>
    <t>TRABAJOS DE OPERACIÓN Y EXPLOTACIÓN EN CANTERA</t>
  </si>
  <si>
    <t>TRÁMITE, GESTIÓN Y OBTENCIÓN DE PERMISOS PARA USO Y ADQUISICIÓN DE EXPLOSIVOS</t>
  </si>
  <si>
    <t>No se debe considerar porque no forma parte del alcance de las partidas contempladas en los TDRs</t>
  </si>
  <si>
    <t>TRÁMITE, GESTIÓN Y OBTENCIÓN DE PERMISOS PARA MANIPULACIÓN DE EXPLOSIVOS</t>
  </si>
  <si>
    <t>TRÁMITE, GESTIÓN Y OBTENCIÓN DE PERMISOS PARA ALMACENAMIENTO Y USO DE POLVORÍN</t>
  </si>
  <si>
    <t>TRÁMITE, GESTIÓN, Y OBTENCIÓN DE PERMISOS PARA EXPLOTACIÓN DE CANTERAS</t>
  </si>
  <si>
    <t>INSTALACIÓN DE CAMPAMENTO, PATIO, TALLER Y OFICINAS</t>
  </si>
  <si>
    <t>MOVILIZACIÓN Y DESMOVILIZACIÓN DE MAQUINARIA</t>
  </si>
  <si>
    <t>CONTROL TOPOGRAFICO DE LOS TRABAJOS</t>
  </si>
  <si>
    <t xml:space="preserve">HABILITACIÓN DE CAMINOS DE ACCESOS A CANTERA </t>
  </si>
  <si>
    <t>CONSTRUCCIÓN E IMPLEMENTACIÓN DE POLVORÍN</t>
  </si>
  <si>
    <t>EXTRACCIÓN DE ROCA EN CANTERA (CON EXPLOSIVOS)</t>
  </si>
  <si>
    <t>ENSAYOS DE ROCA (DETERMINADO POR EL PROVEEDOR)</t>
  </si>
  <si>
    <t>SELECCIÓN Y ACOPIO DE ROCA (ACUERDO AL DISEÑO Y POR TIPO)</t>
  </si>
  <si>
    <t>TRANSPORTE DE MATERIAL INTERNO PARA ACOPIO ≤1km (INCLUYE CARGUÍO)</t>
  </si>
  <si>
    <t xml:space="preserve"> m3-km </t>
  </si>
  <si>
    <t>LIMPIEZA Y NIVELACIÓN DEL TERRENO</t>
  </si>
  <si>
    <t>SUBTOTAL</t>
  </si>
  <si>
    <t>GASTOS GENERALES</t>
  </si>
  <si>
    <r>
      <rPr>
        <b/>
        <sz val="11"/>
        <rFont val="Arial"/>
        <family val="2"/>
      </rPr>
      <t>Gastos de operación de producción:</t>
    </r>
    <r>
      <rPr>
        <sz val="11"/>
        <rFont val="Arial"/>
        <family val="2"/>
      </rPr>
      <t xml:space="preserve">
Aclarar la participación de los supervisores de campo teniendo en consideración que son solamente 1.5Km de dique. Es suficiente con 01 capataz y operarios encargados.
No considera jefe de topografía como indica en el TDR como puesto clave.
</t>
    </r>
    <r>
      <rPr>
        <b/>
        <sz val="11"/>
        <rFont val="Arial"/>
        <family val="2"/>
      </rPr>
      <t>Gastos del Dpto. Seguridad y Salud / Medio Ambiente</t>
    </r>
    <r>
      <rPr>
        <sz val="11"/>
        <rFont val="Arial"/>
        <family val="2"/>
      </rPr>
      <t xml:space="preserve">:
No considera los gastos de EPP para el personal obrero. No incluye equipos de fatiga y somnolencia. 
</t>
    </r>
    <r>
      <rPr>
        <b/>
        <sz val="11"/>
        <rFont val="Arial"/>
        <family val="2"/>
      </rPr>
      <t>Gastos de operación de calidad:</t>
    </r>
    <r>
      <rPr>
        <sz val="11"/>
        <rFont val="Arial"/>
        <family val="2"/>
      </rPr>
      <t xml:space="preserve">
No incluye gastos de laborario, personal (tecnico laboratorio) y equipos (solo densimetro).
</t>
    </r>
    <r>
      <rPr>
        <b/>
        <sz val="11"/>
        <rFont val="Arial"/>
        <family val="2"/>
      </rPr>
      <t>Equipos:</t>
    </r>
    <r>
      <rPr>
        <sz val="11"/>
        <rFont val="Arial"/>
        <family val="2"/>
      </rPr>
      <t xml:space="preserve">
si considera Couster para traslado de personal, No considera ambulancia ambulancia, no considera camion cisterna de combustible para despacho a equipos.</t>
    </r>
  </si>
  <si>
    <t>UTILIDAD</t>
  </si>
  <si>
    <t>TOTAL</t>
  </si>
  <si>
    <t>COMENTARIOS A LA OFERTA ECONÓMICA - POSADA</t>
  </si>
  <si>
    <t>POSADA PERÚ S.A.C.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</si>
</sst>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Calibri"/>
      <family val="2"/>
      <scheme val="minor"/>
    </font>
    <font>
      <sz val="11"/>
      <color theme="1"/>
      <name val="Calibri"/>
      <family val="2"/>
      <scheme val="minor"/>
    </font>
    <font>
      <sz val="11"/>
      <color rgb="FFFF0000"/>
      <name val="Calibri"/>
      <family val="2"/>
      <scheme val="minor"/>
    </font>
    <font>
      <sz val="11"/>
      <name val="Arial"/>
      <family val="2"/>
    </font>
    <font>
      <sz val="10"/>
      <color indexed="8"/>
      <name val="Arial"/>
      <family val="2"/>
    </font>
    <font>
      <b/>
      <sz val="11"/>
      <color indexed="8"/>
      <name val="Arial"/>
      <family val="2"/>
    </font>
    <font>
      <sz val="11"/>
      <color indexed="8"/>
      <name val="Arial Narrow"/>
      <family val="2"/>
    </font>
    <font>
      <b/>
      <sz val="11"/>
      <name val="Arial"/>
      <family val="2"/>
    </font>
    <font>
      <b/>
      <sz val="11"/>
      <color theme="3"/>
      <name val="Arial"/>
      <family val="2"/>
    </font>
    <font>
      <b/>
      <sz val="11"/>
      <color rgb="FFFFFFFF"/>
      <name val="Calibri"/>
      <family val="2"/>
      <scheme val="minor"/>
    </font>
    <font>
      <b/>
      <sz val="11"/>
      <color theme="0"/>
      <name val="Arial Narrow"/>
      <family val="2"/>
    </font>
    <font>
      <sz val="10"/>
      <name val="Arial"/>
      <family val="2"/>
    </font>
    <font>
      <b/>
      <sz val="11"/>
      <name val="Calibri"/>
      <family val="2"/>
      <scheme val="minor"/>
    </font>
    <font>
      <sz val="11"/>
      <name val="Calibri"/>
      <family val="2"/>
      <scheme val="minor"/>
    </font>
    <font>
      <b/>
      <sz val="11"/>
      <color indexed="8"/>
      <name val="Arial Narrow"/>
      <family val="2"/>
    </font>
    <font>
      <sz val="11"/>
      <name val="Arial Narrow"/>
      <family val="2"/>
    </font>
    <font>
      <sz val="11"/>
      <color rgb="FFFF0000"/>
      <name val="Arial Narrow"/>
      <family val="2"/>
    </font>
    <font>
      <b/>
      <sz val="11"/>
      <color theme="1"/>
      <name val="Arial"/>
      <family val="2"/>
    </font>
    <font>
      <sz val="11"/>
      <color theme="1"/>
      <name val="Times New Roman"/>
      <family val="1"/>
    </font>
    <font>
      <sz val="11"/>
      <color theme="1"/>
      <name val="Arial"/>
      <family val="2"/>
    </font>
  </fonts>
  <fills count="8">
    <fill>
      <patternFill patternType="none"/>
    </fill>
    <fill>
      <patternFill patternType="gray125"/>
    </fill>
    <fill>
      <patternFill patternType="solid">
        <fgColor rgb="FF002060"/>
        <bgColor indexed="64"/>
      </patternFill>
    </fill>
    <fill>
      <patternFill patternType="solid">
        <fgColor theme="5" tint="-0.249977111117893"/>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3" tint="0.59999389629810485"/>
        <bgColor indexed="64"/>
      </patternFill>
    </fill>
    <fill>
      <patternFill patternType="solid">
        <fgColor theme="4" tint="0.79998168889431442"/>
        <bgColor indexed="64"/>
      </patternFill>
    </fill>
  </fills>
  <borders count="50">
    <border>
      <left/>
      <right/>
      <top/>
      <bottom/>
      <diagonal/>
    </border>
    <border>
      <left/>
      <right/>
      <top/>
      <bottom style="medium">
        <color auto="1"/>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auto="1"/>
      </top>
      <bottom/>
      <diagonal/>
    </border>
    <border>
      <left/>
      <right style="medium">
        <color indexed="64"/>
      </right>
      <top style="medium">
        <color indexed="64"/>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auto="1"/>
      </left>
      <right/>
      <top style="hair">
        <color auto="1"/>
      </top>
      <bottom style="hair">
        <color auto="1"/>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hair">
        <color auto="1"/>
      </left>
      <right style="medium">
        <color indexed="64"/>
      </right>
      <top style="hair">
        <color auto="1"/>
      </top>
      <bottom style="hair">
        <color auto="1"/>
      </bottom>
      <diagonal/>
    </border>
    <border>
      <left style="medium">
        <color indexed="64"/>
      </left>
      <right style="medium">
        <color indexed="64"/>
      </right>
      <top/>
      <bottom/>
      <diagonal/>
    </border>
    <border>
      <left/>
      <right style="medium">
        <color indexed="64"/>
      </right>
      <top style="hair">
        <color indexed="64"/>
      </top>
      <bottom style="hair">
        <color indexed="64"/>
      </bottom>
      <diagonal/>
    </border>
    <border>
      <left style="medium">
        <color indexed="64"/>
      </left>
      <right style="medium">
        <color indexed="64"/>
      </right>
      <top style="hair">
        <color auto="1"/>
      </top>
      <bottom style="hair">
        <color auto="1"/>
      </bottom>
      <diagonal/>
    </border>
    <border>
      <left style="thin">
        <color indexed="64"/>
      </left>
      <right/>
      <top/>
      <bottom/>
      <diagonal/>
    </border>
    <border>
      <left style="medium">
        <color indexed="64"/>
      </left>
      <right/>
      <top/>
      <bottom/>
      <diagonal/>
    </border>
    <border>
      <left/>
      <right style="medium">
        <color indexed="64"/>
      </right>
      <top/>
      <bottom/>
      <diagonal/>
    </border>
    <border>
      <left style="thin">
        <color indexed="64"/>
      </left>
      <right style="medium">
        <color indexed="64"/>
      </right>
      <top style="hair">
        <color auto="1"/>
      </top>
      <bottom/>
      <diagonal/>
    </border>
    <border>
      <left style="thin">
        <color indexed="64"/>
      </left>
      <right style="medium">
        <color indexed="64"/>
      </right>
      <top/>
      <bottom/>
      <diagonal/>
    </border>
    <border>
      <left style="thin">
        <color indexed="64"/>
      </left>
      <right/>
      <top style="thin">
        <color rgb="FF000000"/>
      </top>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medium">
        <color indexed="64"/>
      </left>
      <right/>
      <top style="thin">
        <color rgb="FF000000"/>
      </top>
      <bottom/>
      <diagonal/>
    </border>
    <border>
      <left/>
      <right/>
      <top style="thin">
        <color rgb="FF000000"/>
      </top>
      <bottom/>
      <diagonal/>
    </border>
    <border>
      <left style="thin">
        <color rgb="FF000000"/>
      </left>
      <right style="medium">
        <color indexed="64"/>
      </right>
      <top style="thin">
        <color rgb="FF000000"/>
      </top>
      <bottom/>
      <diagonal/>
    </border>
    <border>
      <left style="thin">
        <color auto="1"/>
      </left>
      <right/>
      <top style="thin">
        <color auto="1"/>
      </top>
      <bottom style="thin">
        <color auto="1"/>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alignment vertical="top"/>
    </xf>
    <xf numFmtId="43" fontId="11" fillId="0" borderId="0" applyFont="0" applyFill="0" applyBorder="0" applyAlignment="0" applyProtection="0"/>
    <xf numFmtId="9" fontId="11" fillId="0" borderId="0" applyFont="0" applyFill="0" applyBorder="0" applyAlignment="0" applyProtection="0"/>
  </cellStyleXfs>
  <cellXfs count="89">
    <xf numFmtId="0" fontId="0" fillId="0" borderId="0" xfId="0"/>
    <xf numFmtId="0" fontId="3" fillId="0" borderId="0" xfId="0" applyFont="1" applyAlignment="1">
      <alignment vertical="center" wrapText="1"/>
    </xf>
    <xf numFmtId="0" fontId="5" fillId="0" borderId="0" xfId="3" applyFont="1" applyAlignment="1">
      <alignment horizontal="left" vertical="center" wrapText="1" readingOrder="1"/>
    </xf>
    <xf numFmtId="0" fontId="6" fillId="0" borderId="0" xfId="3" applyFont="1" applyAlignment="1">
      <alignment horizontal="left" vertical="center" wrapText="1" readingOrder="1"/>
    </xf>
    <xf numFmtId="0" fontId="7" fillId="0" borderId="0" xfId="0" applyFont="1" applyAlignment="1">
      <alignment horizontal="left" vertical="center" wrapText="1"/>
    </xf>
    <xf numFmtId="0" fontId="3" fillId="0" borderId="0" xfId="0" applyFont="1" applyAlignment="1">
      <alignment horizontal="center" vertical="center" wrapText="1"/>
    </xf>
    <xf numFmtId="0" fontId="3" fillId="0" borderId="1" xfId="0" applyFont="1" applyBorder="1" applyAlignment="1">
      <alignment vertical="center" wrapText="1"/>
    </xf>
    <xf numFmtId="4" fontId="8" fillId="0" borderId="2" xfId="0" applyNumberFormat="1" applyFont="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43" fontId="10" fillId="3" borderId="10" xfId="1" applyFont="1" applyFill="1" applyBorder="1" applyAlignment="1">
      <alignment horizontal="center" vertical="center" wrapText="1"/>
    </xf>
    <xf numFmtId="0" fontId="12" fillId="4" borderId="11" xfId="0" applyFont="1" applyFill="1" applyBorder="1" applyAlignment="1">
      <alignment horizontal="right" vertical="center" wrapText="1"/>
    </xf>
    <xf numFmtId="0" fontId="12" fillId="4" borderId="12" xfId="0" applyFont="1" applyFill="1" applyBorder="1" applyAlignment="1">
      <alignment vertical="center" wrapText="1"/>
    </xf>
    <xf numFmtId="0" fontId="13" fillId="4" borderId="13" xfId="0" applyFont="1" applyFill="1" applyBorder="1" applyAlignment="1">
      <alignment vertical="center" wrapText="1"/>
    </xf>
    <xf numFmtId="43" fontId="13" fillId="5" borderId="14" xfId="4" applyFont="1" applyFill="1" applyBorder="1" applyAlignment="1">
      <alignment vertical="center" wrapText="1"/>
    </xf>
    <xf numFmtId="43" fontId="13" fillId="5" borderId="15" xfId="4" applyFont="1" applyFill="1" applyBorder="1" applyAlignment="1">
      <alignment vertical="center" wrapText="1"/>
    </xf>
    <xf numFmtId="43" fontId="13" fillId="5" borderId="16" xfId="4" applyFont="1" applyFill="1" applyBorder="1" applyAlignment="1">
      <alignment vertical="center" wrapText="1"/>
    </xf>
    <xf numFmtId="0" fontId="3" fillId="0" borderId="7" xfId="0" applyFont="1" applyBorder="1" applyAlignment="1">
      <alignment vertical="center" wrapText="1"/>
    </xf>
    <xf numFmtId="0" fontId="13" fillId="0" borderId="17" xfId="0" applyFont="1" applyBorder="1" applyAlignment="1">
      <alignment horizontal="right" vertical="center" wrapText="1"/>
    </xf>
    <xf numFmtId="0" fontId="13" fillId="0" borderId="18" xfId="0" applyFont="1" applyBorder="1" applyAlignment="1">
      <alignment vertical="center" wrapText="1"/>
    </xf>
    <xf numFmtId="0" fontId="13" fillId="0" borderId="19" xfId="0" applyFont="1" applyBorder="1" applyAlignment="1">
      <alignment horizontal="center" vertical="center" wrapText="1"/>
    </xf>
    <xf numFmtId="43" fontId="6" fillId="0" borderId="20" xfId="1" applyFont="1" applyBorder="1" applyAlignment="1">
      <alignment vertical="center" wrapText="1"/>
    </xf>
    <xf numFmtId="43" fontId="6" fillId="0" borderId="21" xfId="1" applyFont="1" applyBorder="1" applyAlignment="1">
      <alignment vertical="center" wrapText="1"/>
    </xf>
    <xf numFmtId="43" fontId="13" fillId="0" borderId="22" xfId="4" applyFont="1" applyFill="1" applyBorder="1" applyAlignment="1">
      <alignment vertical="center" wrapText="1"/>
    </xf>
    <xf numFmtId="43" fontId="3" fillId="0" borderId="23" xfId="0" applyNumberFormat="1" applyFont="1" applyBorder="1" applyAlignment="1">
      <alignment vertical="center" wrapText="1"/>
    </xf>
    <xf numFmtId="0" fontId="12" fillId="4" borderId="17" xfId="0" applyFont="1" applyFill="1" applyBorder="1" applyAlignment="1">
      <alignment horizontal="right" vertical="center" wrapText="1"/>
    </xf>
    <xf numFmtId="0" fontId="12" fillId="4" borderId="18" xfId="0" applyFont="1" applyFill="1" applyBorder="1" applyAlignment="1">
      <alignment vertical="center" wrapText="1"/>
    </xf>
    <xf numFmtId="0" fontId="12" fillId="4" borderId="19" xfId="0" applyFont="1" applyFill="1" applyBorder="1" applyAlignment="1">
      <alignment horizontal="center" vertical="center" wrapText="1"/>
    </xf>
    <xf numFmtId="43" fontId="14" fillId="5" borderId="20" xfId="1" applyFont="1" applyFill="1" applyBorder="1" applyAlignment="1">
      <alignment vertical="center" wrapText="1"/>
    </xf>
    <xf numFmtId="43" fontId="14" fillId="5" borderId="21" xfId="1" applyFont="1" applyFill="1" applyBorder="1" applyAlignment="1">
      <alignment vertical="center" wrapText="1"/>
    </xf>
    <xf numFmtId="43" fontId="13" fillId="5" borderId="22" xfId="4" applyFont="1" applyFill="1" applyBorder="1" applyAlignment="1">
      <alignment vertical="center" wrapText="1"/>
    </xf>
    <xf numFmtId="0" fontId="3" fillId="0" borderId="23" xfId="0" applyFont="1" applyBorder="1" applyAlignment="1">
      <alignment vertical="center" wrapText="1"/>
    </xf>
    <xf numFmtId="0" fontId="13" fillId="4" borderId="19" xfId="0" applyFont="1" applyFill="1" applyBorder="1" applyAlignment="1">
      <alignment vertical="center" wrapText="1"/>
    </xf>
    <xf numFmtId="43" fontId="13" fillId="5" borderId="20" xfId="4" applyFont="1" applyFill="1" applyBorder="1" applyAlignment="1">
      <alignment vertical="center" wrapText="1"/>
    </xf>
    <xf numFmtId="43" fontId="13" fillId="5" borderId="21" xfId="4" applyFont="1" applyFill="1" applyBorder="1" applyAlignment="1">
      <alignment vertical="center" wrapText="1"/>
    </xf>
    <xf numFmtId="43" fontId="13" fillId="5" borderId="20" xfId="1" applyFont="1" applyFill="1" applyBorder="1" applyAlignment="1">
      <alignment vertical="center" wrapText="1"/>
    </xf>
    <xf numFmtId="43" fontId="13" fillId="5" borderId="21" xfId="1" applyFont="1" applyFill="1" applyBorder="1" applyAlignment="1">
      <alignment vertical="center" wrapText="1"/>
    </xf>
    <xf numFmtId="43" fontId="13" fillId="5" borderId="24" xfId="1" applyFont="1" applyFill="1" applyBorder="1" applyAlignment="1">
      <alignment vertical="center" wrapText="1"/>
    </xf>
    <xf numFmtId="0" fontId="13" fillId="0" borderId="18" xfId="0" applyFont="1" applyBorder="1" applyAlignment="1">
      <alignment horizontal="left" vertical="center" wrapText="1"/>
    </xf>
    <xf numFmtId="0" fontId="2" fillId="0" borderId="18" xfId="0" applyFont="1" applyBorder="1" applyAlignment="1">
      <alignment vertical="center" wrapText="1"/>
    </xf>
    <xf numFmtId="43" fontId="13" fillId="0" borderId="20" xfId="4" applyFont="1" applyFill="1" applyBorder="1" applyAlignment="1">
      <alignment vertical="center" wrapText="1"/>
    </xf>
    <xf numFmtId="43" fontId="13" fillId="0" borderId="21" xfId="4" applyFont="1" applyFill="1" applyBorder="1" applyAlignment="1">
      <alignment vertical="center" wrapText="1"/>
    </xf>
    <xf numFmtId="43" fontId="15" fillId="0" borderId="20" xfId="1" applyFont="1" applyFill="1" applyBorder="1" applyAlignment="1">
      <alignment vertical="center" wrapText="1"/>
    </xf>
    <xf numFmtId="43" fontId="15" fillId="0" borderId="21" xfId="1" applyFont="1" applyFill="1" applyBorder="1" applyAlignment="1">
      <alignment vertical="center" wrapText="1"/>
    </xf>
    <xf numFmtId="43" fontId="3" fillId="0" borderId="25" xfId="4" applyFont="1" applyBorder="1" applyAlignment="1">
      <alignment vertical="center" wrapText="1"/>
    </xf>
    <xf numFmtId="43" fontId="13" fillId="5" borderId="22" xfId="1" applyFont="1" applyFill="1" applyBorder="1" applyAlignment="1">
      <alignment vertical="center" wrapText="1"/>
    </xf>
    <xf numFmtId="43" fontId="16" fillId="0" borderId="20" xfId="1" applyFont="1" applyBorder="1" applyAlignment="1">
      <alignment vertical="center" wrapText="1"/>
    </xf>
    <xf numFmtId="43" fontId="3" fillId="0" borderId="25" xfId="4" applyFont="1" applyFill="1" applyBorder="1" applyAlignment="1">
      <alignment vertical="center" wrapText="1"/>
    </xf>
    <xf numFmtId="43" fontId="6" fillId="5" borderId="20" xfId="1" applyFont="1" applyFill="1" applyBorder="1" applyAlignment="1">
      <alignment vertical="center" wrapText="1"/>
    </xf>
    <xf numFmtId="43" fontId="6" fillId="5" borderId="21" xfId="1" applyFont="1" applyFill="1" applyBorder="1" applyAlignment="1">
      <alignment vertical="center" wrapText="1"/>
    </xf>
    <xf numFmtId="0" fontId="12" fillId="6" borderId="17" xfId="0" applyFont="1" applyFill="1" applyBorder="1" applyAlignment="1">
      <alignment horizontal="right" vertical="center" wrapText="1"/>
    </xf>
    <xf numFmtId="0" fontId="12" fillId="6" borderId="18" xfId="0" applyFont="1" applyFill="1" applyBorder="1" applyAlignment="1">
      <alignment vertical="center" wrapText="1"/>
    </xf>
    <xf numFmtId="0" fontId="13" fillId="6" borderId="19" xfId="0" applyFont="1" applyFill="1" applyBorder="1" applyAlignment="1">
      <alignment vertical="center" wrapText="1"/>
    </xf>
    <xf numFmtId="0" fontId="13" fillId="0" borderId="26" xfId="0" applyFont="1" applyBorder="1" applyAlignment="1">
      <alignment horizontal="right" vertical="center" wrapText="1"/>
    </xf>
    <xf numFmtId="0" fontId="13" fillId="0" borderId="27" xfId="0" applyFont="1" applyBorder="1" applyAlignment="1">
      <alignment vertical="center" wrapText="1"/>
    </xf>
    <xf numFmtId="0" fontId="13" fillId="0" borderId="0" xfId="0" applyFont="1" applyAlignment="1">
      <alignment horizontal="center" vertical="center" wrapText="1"/>
    </xf>
    <xf numFmtId="43" fontId="6" fillId="0" borderId="27" xfId="1" applyFont="1" applyBorder="1" applyAlignment="1">
      <alignment vertical="center" wrapText="1"/>
    </xf>
    <xf numFmtId="43" fontId="6" fillId="0" borderId="0" xfId="1" applyFont="1" applyBorder="1" applyAlignment="1">
      <alignment vertical="center" wrapText="1"/>
    </xf>
    <xf numFmtId="43" fontId="13" fillId="0" borderId="28" xfId="4" applyFont="1" applyFill="1" applyBorder="1" applyAlignment="1">
      <alignment vertical="center" wrapText="1"/>
    </xf>
    <xf numFmtId="0" fontId="17" fillId="7" borderId="31" xfId="0" applyFont="1" applyFill="1" applyBorder="1" applyAlignment="1">
      <alignment vertical="center" wrapText="1"/>
    </xf>
    <xf numFmtId="0" fontId="17" fillId="7" borderId="32" xfId="0" applyFont="1" applyFill="1" applyBorder="1" applyAlignment="1">
      <alignment vertical="center" wrapText="1"/>
    </xf>
    <xf numFmtId="0" fontId="18" fillId="7" borderId="33" xfId="0" applyFont="1" applyFill="1" applyBorder="1" applyAlignment="1">
      <alignment vertical="center" wrapText="1"/>
    </xf>
    <xf numFmtId="0" fontId="18" fillId="5" borderId="34" xfId="0" applyFont="1" applyFill="1" applyBorder="1" applyAlignment="1">
      <alignment vertical="center" wrapText="1"/>
    </xf>
    <xf numFmtId="0" fontId="18" fillId="5" borderId="35" xfId="0" applyFont="1" applyFill="1" applyBorder="1" applyAlignment="1">
      <alignment vertical="center" wrapText="1"/>
    </xf>
    <xf numFmtId="4" fontId="17" fillId="5" borderId="36" xfId="0" applyNumberFormat="1" applyFont="1" applyFill="1" applyBorder="1" applyAlignment="1">
      <alignment vertical="center" wrapText="1"/>
    </xf>
    <xf numFmtId="0" fontId="19" fillId="0" borderId="37" xfId="0" applyFont="1" applyBorder="1" applyAlignment="1">
      <alignment vertical="center" wrapText="1"/>
    </xf>
    <xf numFmtId="0" fontId="17" fillId="0" borderId="38" xfId="0" applyFont="1" applyBorder="1" applyAlignment="1">
      <alignment vertical="center" wrapText="1"/>
    </xf>
    <xf numFmtId="0" fontId="19" fillId="0" borderId="39" xfId="0" applyFont="1" applyBorder="1" applyAlignment="1">
      <alignment horizontal="center" vertical="center" wrapText="1"/>
    </xf>
    <xf numFmtId="4" fontId="19" fillId="0" borderId="40" xfId="0" applyNumberFormat="1" applyFont="1" applyBorder="1" applyAlignment="1">
      <alignment horizontal="right" vertical="center" wrapText="1"/>
    </xf>
    <xf numFmtId="10" fontId="19" fillId="0" borderId="39" xfId="2" applyNumberFormat="1" applyFont="1" applyBorder="1" applyAlignment="1">
      <alignment horizontal="right" vertical="center" wrapText="1"/>
    </xf>
    <xf numFmtId="4" fontId="19" fillId="0" borderId="41" xfId="0" applyNumberFormat="1" applyFont="1" applyBorder="1" applyAlignment="1">
      <alignment horizontal="right" vertical="center" wrapText="1"/>
    </xf>
    <xf numFmtId="4" fontId="19" fillId="0" borderId="38" xfId="0" applyNumberFormat="1" applyFont="1" applyBorder="1" applyAlignment="1">
      <alignment horizontal="right" vertical="center" wrapText="1"/>
    </xf>
    <xf numFmtId="10" fontId="19" fillId="0" borderId="42" xfId="5" applyNumberFormat="1" applyFont="1" applyBorder="1" applyAlignment="1">
      <alignment horizontal="right" vertical="center" wrapText="1"/>
    </xf>
    <xf numFmtId="4" fontId="17" fillId="0" borderId="41" xfId="0" applyNumberFormat="1" applyFont="1" applyBorder="1" applyAlignment="1">
      <alignment horizontal="right" vertical="center" wrapText="1"/>
    </xf>
    <xf numFmtId="0" fontId="17" fillId="7" borderId="43" xfId="0" applyFont="1" applyFill="1" applyBorder="1" applyAlignment="1">
      <alignment vertical="center" wrapText="1"/>
    </xf>
    <xf numFmtId="0" fontId="17" fillId="7" borderId="44" xfId="0" applyFont="1" applyFill="1" applyBorder="1" applyAlignment="1">
      <alignment vertical="center" wrapText="1"/>
    </xf>
    <xf numFmtId="0" fontId="18" fillId="7" borderId="45" xfId="0" applyFont="1" applyFill="1" applyBorder="1" applyAlignment="1">
      <alignment vertical="center" wrapText="1"/>
    </xf>
    <xf numFmtId="0" fontId="18" fillId="5" borderId="46" xfId="0" applyFont="1" applyFill="1" applyBorder="1" applyAlignment="1">
      <alignment vertical="center" wrapText="1"/>
    </xf>
    <xf numFmtId="0" fontId="18" fillId="5" borderId="47" xfId="0" applyFont="1" applyFill="1" applyBorder="1" applyAlignment="1">
      <alignment vertical="center" wrapText="1"/>
    </xf>
    <xf numFmtId="4" fontId="17" fillId="5" borderId="48" xfId="0" applyNumberFormat="1" applyFont="1" applyFill="1" applyBorder="1" applyAlignment="1">
      <alignment vertical="center" wrapText="1"/>
    </xf>
    <xf numFmtId="0" fontId="3" fillId="0" borderId="49" xfId="0" applyFont="1" applyBorder="1" applyAlignment="1">
      <alignmen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cellXfs>
  <cellStyles count="6">
    <cellStyle name="Millares" xfId="1" builtinId="3"/>
    <cellStyle name="Millares 16 3" xfId="4" xr:uid="{0DBFC357-925B-44C7-B08F-84D65E6B914E}"/>
    <cellStyle name="Normal" xfId="0" builtinId="0"/>
    <cellStyle name="Normal 158 2" xfId="3" xr:uid="{F3D87DFA-C964-4212-BC13-905C02133F03}"/>
    <cellStyle name="Porcentaje" xfId="2" builtinId="5"/>
    <cellStyle name="Porcentaje 10" xfId="5" xr:uid="{91062D17-144D-41C0-8157-D23949D50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53010</xdr:colOff>
      <xdr:row>0</xdr:row>
      <xdr:rowOff>53007</xdr:rowOff>
    </xdr:from>
    <xdr:to>
      <xdr:col>1</xdr:col>
      <xdr:colOff>892700</xdr:colOff>
      <xdr:row>2</xdr:row>
      <xdr:rowOff>95619</xdr:rowOff>
    </xdr:to>
    <xdr:pic>
      <xdr:nvPicPr>
        <xdr:cNvPr id="2" name="Imagen 1" descr="cid:image004.jpg@01D7823F.95D2A700">
          <a:extLst>
            <a:ext uri="{FF2B5EF4-FFF2-40B4-BE49-F238E27FC236}">
              <a16:creationId xmlns:a16="http://schemas.microsoft.com/office/drawing/2014/main" id="{E1829FD9-7BCD-4DA9-A2E3-B0183CC6BFA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910" y="53007"/>
          <a:ext cx="839690" cy="423612"/>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FE6A4-55A9-4B45-AADE-31AF20278EDE}">
  <dimension ref="B1:I87"/>
  <sheetViews>
    <sheetView tabSelected="1" workbookViewId="0">
      <selection activeCell="E6" sqref="E6"/>
    </sheetView>
  </sheetViews>
  <sheetFormatPr baseColWidth="10" defaultRowHeight="15" x14ac:dyDescent="0.25"/>
  <cols>
    <col min="1" max="1" width="5.140625" customWidth="1"/>
    <col min="2" max="2" width="13.7109375" customWidth="1"/>
    <col min="3" max="3" width="62.7109375" customWidth="1"/>
    <col min="4" max="4" width="9.85546875" customWidth="1"/>
    <col min="5" max="7" width="19.85546875" customWidth="1"/>
    <col min="8" max="8" width="4" customWidth="1"/>
    <col min="9" max="9" width="81.140625" customWidth="1"/>
  </cols>
  <sheetData>
    <row r="1" spans="2:9" ht="30" x14ac:dyDescent="0.25">
      <c r="B1" s="1"/>
      <c r="C1" s="2" t="s">
        <v>0</v>
      </c>
      <c r="D1" s="3"/>
      <c r="E1" s="1"/>
      <c r="F1" s="1"/>
      <c r="G1" s="1"/>
      <c r="H1" s="1"/>
      <c r="I1" s="1"/>
    </row>
    <row r="2" spans="2:9" ht="30" x14ac:dyDescent="0.25">
      <c r="B2" s="1"/>
      <c r="C2" s="2" t="s">
        <v>1</v>
      </c>
      <c r="D2" s="3"/>
      <c r="E2" s="1"/>
      <c r="F2" s="1"/>
      <c r="G2" s="1"/>
      <c r="H2" s="1"/>
      <c r="I2" s="1"/>
    </row>
    <row r="3" spans="2:9" x14ac:dyDescent="0.25">
      <c r="B3" s="1"/>
      <c r="C3" s="4"/>
      <c r="D3" s="5"/>
      <c r="E3" s="1"/>
      <c r="F3" s="1"/>
      <c r="G3" s="1"/>
      <c r="H3" s="1"/>
      <c r="I3" s="1"/>
    </row>
    <row r="4" spans="2:9" ht="15.75" thickBot="1" x14ac:dyDescent="0.3">
      <c r="B4" s="1"/>
      <c r="C4" s="1"/>
      <c r="D4" s="5"/>
      <c r="E4" s="1"/>
      <c r="F4" s="1"/>
      <c r="G4" s="1"/>
      <c r="H4" s="1"/>
      <c r="I4" s="1"/>
    </row>
    <row r="5" spans="2:9" ht="35.1" customHeight="1" thickBot="1" x14ac:dyDescent="0.3">
      <c r="B5" s="1"/>
      <c r="C5" s="6"/>
      <c r="D5" s="7"/>
      <c r="E5" s="84" t="s">
        <v>179</v>
      </c>
      <c r="F5" s="85"/>
      <c r="G5" s="86"/>
      <c r="H5" s="1"/>
      <c r="I5" s="1"/>
    </row>
    <row r="6" spans="2:9" ht="17.25" thickBot="1" x14ac:dyDescent="0.3">
      <c r="B6" s="8" t="s">
        <v>3</v>
      </c>
      <c r="C6" s="9" t="s">
        <v>4</v>
      </c>
      <c r="D6" s="10" t="s">
        <v>5</v>
      </c>
      <c r="E6" s="11" t="s">
        <v>6</v>
      </c>
      <c r="F6" s="12" t="s">
        <v>7</v>
      </c>
      <c r="G6" s="13" t="s">
        <v>8</v>
      </c>
      <c r="H6" s="1"/>
      <c r="I6" s="13" t="s">
        <v>178</v>
      </c>
    </row>
    <row r="7" spans="2:9" x14ac:dyDescent="0.25">
      <c r="B7" s="14">
        <v>100</v>
      </c>
      <c r="C7" s="15" t="s">
        <v>9</v>
      </c>
      <c r="D7" s="16"/>
      <c r="E7" s="17"/>
      <c r="F7" s="18"/>
      <c r="G7" s="19">
        <f>SUM(G8:G9)</f>
        <v>85030.8</v>
      </c>
      <c r="H7" s="1"/>
      <c r="I7" s="20"/>
    </row>
    <row r="8" spans="2:9" ht="16.5" x14ac:dyDescent="0.25">
      <c r="B8" s="21" t="s">
        <v>10</v>
      </c>
      <c r="C8" s="22" t="s">
        <v>11</v>
      </c>
      <c r="D8" s="23" t="s">
        <v>12</v>
      </c>
      <c r="E8" s="24">
        <v>1</v>
      </c>
      <c r="F8" s="25">
        <v>1203.8</v>
      </c>
      <c r="G8" s="26">
        <f>+ROUND(E8*F8,2)</f>
        <v>1203.8</v>
      </c>
      <c r="H8" s="1"/>
      <c r="I8" s="27" t="s">
        <v>13</v>
      </c>
    </row>
    <row r="9" spans="2:9" ht="42.75" x14ac:dyDescent="0.25">
      <c r="B9" s="21" t="s">
        <v>14</v>
      </c>
      <c r="C9" s="22" t="s">
        <v>15</v>
      </c>
      <c r="D9" s="23" t="s">
        <v>16</v>
      </c>
      <c r="E9" s="24">
        <v>1</v>
      </c>
      <c r="F9" s="25">
        <v>83827</v>
      </c>
      <c r="G9" s="26">
        <f>+ROUND(E9*F9,2)</f>
        <v>83827</v>
      </c>
      <c r="H9" s="1"/>
      <c r="I9" s="27" t="s">
        <v>17</v>
      </c>
    </row>
    <row r="10" spans="2:9" ht="16.5" x14ac:dyDescent="0.25">
      <c r="B10" s="28">
        <v>200</v>
      </c>
      <c r="C10" s="29" t="s">
        <v>18</v>
      </c>
      <c r="D10" s="30"/>
      <c r="E10" s="31"/>
      <c r="F10" s="32"/>
      <c r="G10" s="33">
        <f>SUM(G11:G16)</f>
        <v>1127872.2</v>
      </c>
      <c r="H10" s="1"/>
      <c r="I10" s="27"/>
    </row>
    <row r="11" spans="2:9" ht="28.5" x14ac:dyDescent="0.25">
      <c r="B11" s="21" t="s">
        <v>19</v>
      </c>
      <c r="C11" s="22" t="s">
        <v>20</v>
      </c>
      <c r="D11" s="23" t="s">
        <v>16</v>
      </c>
      <c r="E11" s="24">
        <v>1</v>
      </c>
      <c r="F11" s="25">
        <v>186107.6</v>
      </c>
      <c r="G11" s="26">
        <f t="shared" ref="G11:G16" si="0">+ROUND(E11*F11,2)</f>
        <v>186107.6</v>
      </c>
      <c r="H11" s="1"/>
      <c r="I11" s="27" t="s">
        <v>21</v>
      </c>
    </row>
    <row r="12" spans="2:9" ht="16.5" x14ac:dyDescent="0.25">
      <c r="B12" s="21" t="s">
        <v>22</v>
      </c>
      <c r="C12" s="22" t="s">
        <v>23</v>
      </c>
      <c r="D12" s="23" t="s">
        <v>24</v>
      </c>
      <c r="E12" s="24">
        <v>1.56</v>
      </c>
      <c r="F12" s="25">
        <v>3715.94</v>
      </c>
      <c r="G12" s="26">
        <f t="shared" si="0"/>
        <v>5796.87</v>
      </c>
      <c r="H12" s="1"/>
      <c r="I12" s="27" t="s">
        <v>25</v>
      </c>
    </row>
    <row r="13" spans="2:9" ht="28.5" x14ac:dyDescent="0.25">
      <c r="B13" s="21" t="s">
        <v>26</v>
      </c>
      <c r="C13" s="22" t="s">
        <v>27</v>
      </c>
      <c r="D13" s="23" t="s">
        <v>28</v>
      </c>
      <c r="E13" s="24">
        <v>5</v>
      </c>
      <c r="F13" s="25">
        <v>23918.63</v>
      </c>
      <c r="G13" s="26">
        <f t="shared" si="0"/>
        <v>119593.15</v>
      </c>
      <c r="H13" s="1"/>
      <c r="I13" s="27" t="s">
        <v>29</v>
      </c>
    </row>
    <row r="14" spans="2:9" ht="28.5" x14ac:dyDescent="0.25">
      <c r="B14" s="21" t="s">
        <v>30</v>
      </c>
      <c r="C14" s="22" t="s">
        <v>31</v>
      </c>
      <c r="D14" s="23" t="s">
        <v>24</v>
      </c>
      <c r="E14" s="24">
        <v>2.02759</v>
      </c>
      <c r="F14" s="25">
        <v>58251.9</v>
      </c>
      <c r="G14" s="26">
        <f t="shared" si="0"/>
        <v>118110.97</v>
      </c>
      <c r="H14" s="1"/>
      <c r="I14" s="27" t="s">
        <v>32</v>
      </c>
    </row>
    <row r="15" spans="2:9" ht="42.75" x14ac:dyDescent="0.25">
      <c r="B15" s="21" t="s">
        <v>33</v>
      </c>
      <c r="C15" s="22" t="s">
        <v>34</v>
      </c>
      <c r="D15" s="23" t="s">
        <v>35</v>
      </c>
      <c r="E15" s="24">
        <v>468</v>
      </c>
      <c r="F15" s="25">
        <v>26.27</v>
      </c>
      <c r="G15" s="26">
        <f t="shared" si="0"/>
        <v>12294.36</v>
      </c>
      <c r="H15" s="1"/>
      <c r="I15" s="27" t="s">
        <v>36</v>
      </c>
    </row>
    <row r="16" spans="2:9" ht="57" x14ac:dyDescent="0.25">
      <c r="B16" s="21" t="s">
        <v>37</v>
      </c>
      <c r="C16" s="22" t="s">
        <v>38</v>
      </c>
      <c r="D16" s="23" t="s">
        <v>28</v>
      </c>
      <c r="E16" s="24">
        <v>5</v>
      </c>
      <c r="F16" s="25">
        <v>137193.85</v>
      </c>
      <c r="G16" s="26">
        <f t="shared" si="0"/>
        <v>685969.25</v>
      </c>
      <c r="H16" s="1"/>
      <c r="I16" s="34" t="s">
        <v>39</v>
      </c>
    </row>
    <row r="17" spans="2:9" ht="16.5" x14ac:dyDescent="0.25">
      <c r="B17" s="28">
        <v>300</v>
      </c>
      <c r="C17" s="29" t="s">
        <v>40</v>
      </c>
      <c r="D17" s="35"/>
      <c r="E17" s="31"/>
      <c r="F17" s="32"/>
      <c r="G17" s="33">
        <f>SUM(G18:G20)</f>
        <v>536181.79999999993</v>
      </c>
      <c r="H17" s="1"/>
      <c r="I17" s="27"/>
    </row>
    <row r="18" spans="2:9" ht="71.25" x14ac:dyDescent="0.25">
      <c r="B18" s="21" t="s">
        <v>41</v>
      </c>
      <c r="C18" s="22" t="s">
        <v>42</v>
      </c>
      <c r="D18" s="23" t="s">
        <v>35</v>
      </c>
      <c r="E18" s="24">
        <v>2767.654</v>
      </c>
      <c r="F18" s="25">
        <v>18.53</v>
      </c>
      <c r="G18" s="26">
        <f t="shared" ref="G18:G20" si="1">+ROUND(E18*F18,2)</f>
        <v>51284.63</v>
      </c>
      <c r="H18" s="1"/>
      <c r="I18" s="34" t="s">
        <v>43</v>
      </c>
    </row>
    <row r="19" spans="2:9" ht="71.25" x14ac:dyDescent="0.25">
      <c r="B19" s="21" t="s">
        <v>44</v>
      </c>
      <c r="C19" s="22" t="s">
        <v>45</v>
      </c>
      <c r="D19" s="23" t="s">
        <v>35</v>
      </c>
      <c r="E19" s="24">
        <v>1379.7139999999984</v>
      </c>
      <c r="F19" s="25">
        <v>23.15</v>
      </c>
      <c r="G19" s="26">
        <f t="shared" si="1"/>
        <v>31940.38</v>
      </c>
      <c r="H19" s="1"/>
      <c r="I19" s="34" t="s">
        <v>46</v>
      </c>
    </row>
    <row r="20" spans="2:9" ht="57" x14ac:dyDescent="0.25">
      <c r="B20" s="21" t="s">
        <v>47</v>
      </c>
      <c r="C20" s="22" t="s">
        <v>48</v>
      </c>
      <c r="D20" s="23" t="s">
        <v>35</v>
      </c>
      <c r="E20" s="24">
        <v>27943.047000000006</v>
      </c>
      <c r="F20" s="25">
        <v>16.21</v>
      </c>
      <c r="G20" s="26">
        <f t="shared" si="1"/>
        <v>452956.79</v>
      </c>
      <c r="H20" s="1"/>
      <c r="I20" s="34" t="s">
        <v>49</v>
      </c>
    </row>
    <row r="21" spans="2:9" x14ac:dyDescent="0.25">
      <c r="B21" s="28">
        <v>400</v>
      </c>
      <c r="C21" s="29" t="s">
        <v>50</v>
      </c>
      <c r="D21" s="35"/>
      <c r="E21" s="36"/>
      <c r="F21" s="37"/>
      <c r="G21" s="33">
        <f>SUM(G22:G38)</f>
        <v>3294031.8800000004</v>
      </c>
      <c r="H21" s="1"/>
      <c r="I21" s="27"/>
    </row>
    <row r="22" spans="2:9" x14ac:dyDescent="0.25">
      <c r="B22" s="28" t="s">
        <v>51</v>
      </c>
      <c r="C22" s="29" t="s">
        <v>52</v>
      </c>
      <c r="D22" s="35"/>
      <c r="E22" s="38"/>
      <c r="F22" s="39"/>
      <c r="G22" s="40"/>
      <c r="H22" s="1"/>
      <c r="I22" s="27"/>
    </row>
    <row r="23" spans="2:9" ht="57" x14ac:dyDescent="0.25">
      <c r="B23" s="21" t="s">
        <v>53</v>
      </c>
      <c r="C23" s="41" t="s">
        <v>54</v>
      </c>
      <c r="D23" s="23" t="s">
        <v>55</v>
      </c>
      <c r="E23" s="24">
        <v>1.3783746000000003</v>
      </c>
      <c r="F23" s="25">
        <v>29682.799999999999</v>
      </c>
      <c r="G23" s="26">
        <f t="shared" ref="G23:G38" si="2">+ROUND(E23*F23,2)</f>
        <v>40914.019999999997</v>
      </c>
      <c r="H23" s="1"/>
      <c r="I23" s="34" t="s">
        <v>56</v>
      </c>
    </row>
    <row r="24" spans="2:9" ht="42.75" x14ac:dyDescent="0.25">
      <c r="B24" s="21" t="s">
        <v>57</v>
      </c>
      <c r="C24" s="22" t="s">
        <v>58</v>
      </c>
      <c r="D24" s="23" t="s">
        <v>59</v>
      </c>
      <c r="E24" s="24">
        <v>19118.162519999998</v>
      </c>
      <c r="F24" s="25">
        <v>4.43</v>
      </c>
      <c r="G24" s="26">
        <f t="shared" si="2"/>
        <v>84693.46</v>
      </c>
      <c r="H24" s="1"/>
      <c r="I24" s="27" t="s">
        <v>60</v>
      </c>
    </row>
    <row r="25" spans="2:9" ht="57" x14ac:dyDescent="0.25">
      <c r="B25" s="21" t="s">
        <v>61</v>
      </c>
      <c r="C25" s="22" t="s">
        <v>62</v>
      </c>
      <c r="D25" s="23" t="s">
        <v>59</v>
      </c>
      <c r="E25" s="24">
        <v>1439.0014799999997</v>
      </c>
      <c r="F25" s="25">
        <v>42.9</v>
      </c>
      <c r="G25" s="26">
        <f t="shared" si="2"/>
        <v>61733.16</v>
      </c>
      <c r="H25" s="1"/>
      <c r="I25" s="34" t="s">
        <v>63</v>
      </c>
    </row>
    <row r="26" spans="2:9" ht="28.5" x14ac:dyDescent="0.25">
      <c r="B26" s="21" t="s">
        <v>64</v>
      </c>
      <c r="C26" s="22" t="s">
        <v>65</v>
      </c>
      <c r="D26" s="23" t="s">
        <v>59</v>
      </c>
      <c r="E26" s="24">
        <v>21546.621000000006</v>
      </c>
      <c r="F26" s="25">
        <v>7.3999999999999995</v>
      </c>
      <c r="G26" s="26">
        <f t="shared" si="2"/>
        <v>159445</v>
      </c>
      <c r="H26" s="1"/>
      <c r="I26" s="34" t="s">
        <v>66</v>
      </c>
    </row>
    <row r="27" spans="2:9" x14ac:dyDescent="0.25">
      <c r="B27" s="21" t="s">
        <v>67</v>
      </c>
      <c r="C27" s="42" t="s">
        <v>68</v>
      </c>
      <c r="D27" s="23" t="s">
        <v>59</v>
      </c>
      <c r="E27" s="43"/>
      <c r="F27" s="44"/>
      <c r="G27" s="26">
        <f t="shared" si="2"/>
        <v>0</v>
      </c>
      <c r="H27" s="1"/>
      <c r="I27" s="27" t="s">
        <v>69</v>
      </c>
    </row>
    <row r="28" spans="2:9" ht="42.75" x14ac:dyDescent="0.25">
      <c r="B28" s="21" t="s">
        <v>70</v>
      </c>
      <c r="C28" s="22" t="s">
        <v>71</v>
      </c>
      <c r="D28" s="23" t="s">
        <v>59</v>
      </c>
      <c r="E28" s="24">
        <v>27943.047000000006</v>
      </c>
      <c r="F28" s="25">
        <v>22.56</v>
      </c>
      <c r="G28" s="26">
        <f t="shared" si="2"/>
        <v>630395.14</v>
      </c>
      <c r="H28" s="1"/>
      <c r="I28" s="27" t="s">
        <v>72</v>
      </c>
    </row>
    <row r="29" spans="2:9" ht="28.5" x14ac:dyDescent="0.25">
      <c r="B29" s="21" t="s">
        <v>73</v>
      </c>
      <c r="C29" s="22" t="s">
        <v>74</v>
      </c>
      <c r="D29" s="23" t="s">
        <v>35</v>
      </c>
      <c r="E29" s="24">
        <v>17472.187999999998</v>
      </c>
      <c r="F29" s="25">
        <v>32.840000000000003</v>
      </c>
      <c r="G29" s="26">
        <f t="shared" si="2"/>
        <v>573786.65</v>
      </c>
      <c r="H29" s="1"/>
      <c r="I29" s="34" t="s">
        <v>75</v>
      </c>
    </row>
    <row r="30" spans="2:9" ht="57" x14ac:dyDescent="0.25">
      <c r="B30" s="21" t="s">
        <v>76</v>
      </c>
      <c r="C30" s="22" t="s">
        <v>77</v>
      </c>
      <c r="D30" s="23" t="s">
        <v>35</v>
      </c>
      <c r="E30" s="24">
        <v>12842.643000000002</v>
      </c>
      <c r="F30" s="25">
        <v>52.12</v>
      </c>
      <c r="G30" s="26">
        <f t="shared" si="2"/>
        <v>669358.55000000005</v>
      </c>
      <c r="H30" s="1"/>
      <c r="I30" s="34" t="s">
        <v>78</v>
      </c>
    </row>
    <row r="31" spans="2:9" ht="28.5" x14ac:dyDescent="0.25">
      <c r="B31" s="21" t="s">
        <v>79</v>
      </c>
      <c r="C31" s="22" t="s">
        <v>80</v>
      </c>
      <c r="D31" s="23" t="s">
        <v>35</v>
      </c>
      <c r="E31" s="24">
        <v>13698.210999999999</v>
      </c>
      <c r="F31" s="25">
        <v>8.8699999999999992</v>
      </c>
      <c r="G31" s="26">
        <f t="shared" si="2"/>
        <v>121503.13</v>
      </c>
      <c r="H31" s="1"/>
      <c r="I31" s="27" t="s">
        <v>81</v>
      </c>
    </row>
    <row r="32" spans="2:9" ht="28.5" x14ac:dyDescent="0.25">
      <c r="B32" s="21" t="s">
        <v>82</v>
      </c>
      <c r="C32" s="22" t="s">
        <v>83</v>
      </c>
      <c r="D32" s="23" t="s">
        <v>84</v>
      </c>
      <c r="E32" s="24">
        <v>6731.8119428571435</v>
      </c>
      <c r="F32" s="25">
        <v>4.43</v>
      </c>
      <c r="G32" s="26">
        <f t="shared" si="2"/>
        <v>29821.93</v>
      </c>
      <c r="H32" s="1"/>
      <c r="I32" s="27" t="s">
        <v>85</v>
      </c>
    </row>
    <row r="33" spans="2:9" ht="57" x14ac:dyDescent="0.25">
      <c r="B33" s="21" t="s">
        <v>86</v>
      </c>
      <c r="C33" s="22" t="s">
        <v>87</v>
      </c>
      <c r="D33" s="23" t="s">
        <v>35</v>
      </c>
      <c r="E33" s="24">
        <v>2212.14</v>
      </c>
      <c r="F33" s="25">
        <v>26.99</v>
      </c>
      <c r="G33" s="26">
        <f t="shared" si="2"/>
        <v>59705.66</v>
      </c>
      <c r="H33" s="1"/>
      <c r="I33" s="34" t="s">
        <v>88</v>
      </c>
    </row>
    <row r="34" spans="2:9" ht="57" x14ac:dyDescent="0.25">
      <c r="B34" s="21" t="s">
        <v>89</v>
      </c>
      <c r="C34" s="22" t="s">
        <v>90</v>
      </c>
      <c r="D34" s="23" t="s">
        <v>91</v>
      </c>
      <c r="E34" s="24">
        <v>35267.535149999996</v>
      </c>
      <c r="F34" s="25">
        <v>15.91</v>
      </c>
      <c r="G34" s="26">
        <f t="shared" si="2"/>
        <v>561106.48</v>
      </c>
      <c r="H34" s="1"/>
      <c r="I34" s="27" t="s">
        <v>92</v>
      </c>
    </row>
    <row r="35" spans="2:9" ht="16.5" x14ac:dyDescent="0.25">
      <c r="B35" s="21" t="s">
        <v>93</v>
      </c>
      <c r="C35" s="22" t="s">
        <v>94</v>
      </c>
      <c r="D35" s="23" t="s">
        <v>35</v>
      </c>
      <c r="E35" s="24">
        <v>33432.295999999995</v>
      </c>
      <c r="F35" s="25">
        <v>3.81</v>
      </c>
      <c r="G35" s="26">
        <f t="shared" si="2"/>
        <v>127377.05</v>
      </c>
      <c r="H35" s="1"/>
      <c r="I35" s="27" t="s">
        <v>95</v>
      </c>
    </row>
    <row r="36" spans="2:9" ht="57" x14ac:dyDescent="0.25">
      <c r="B36" s="21" t="s">
        <v>96</v>
      </c>
      <c r="C36" s="22" t="s">
        <v>97</v>
      </c>
      <c r="D36" s="23" t="s">
        <v>35</v>
      </c>
      <c r="E36" s="24">
        <v>1379.7139999999984</v>
      </c>
      <c r="F36" s="25">
        <v>27.45</v>
      </c>
      <c r="G36" s="26">
        <f t="shared" si="2"/>
        <v>37873.15</v>
      </c>
      <c r="H36" s="1"/>
      <c r="I36" s="34" t="s">
        <v>98</v>
      </c>
    </row>
    <row r="37" spans="2:9" ht="28.5" x14ac:dyDescent="0.25">
      <c r="B37" s="21" t="s">
        <v>99</v>
      </c>
      <c r="C37" s="22" t="s">
        <v>100</v>
      </c>
      <c r="D37" s="23" t="s">
        <v>35</v>
      </c>
      <c r="E37" s="24">
        <v>3212.052000000001</v>
      </c>
      <c r="F37" s="25">
        <v>21.67</v>
      </c>
      <c r="G37" s="26">
        <f t="shared" si="2"/>
        <v>69605.17</v>
      </c>
      <c r="H37" s="1"/>
      <c r="I37" s="27" t="s">
        <v>101</v>
      </c>
    </row>
    <row r="38" spans="2:9" ht="42.75" x14ac:dyDescent="0.25">
      <c r="B38" s="21" t="s">
        <v>102</v>
      </c>
      <c r="C38" s="22" t="s">
        <v>103</v>
      </c>
      <c r="D38" s="23" t="s">
        <v>91</v>
      </c>
      <c r="E38" s="45">
        <v>13783.745999999999</v>
      </c>
      <c r="F38" s="46">
        <v>4.84</v>
      </c>
      <c r="G38" s="26">
        <f t="shared" si="2"/>
        <v>66713.33</v>
      </c>
      <c r="H38" s="1"/>
      <c r="I38" s="47" t="s">
        <v>104</v>
      </c>
    </row>
    <row r="39" spans="2:9" ht="16.5" x14ac:dyDescent="0.25">
      <c r="B39" s="28">
        <v>500</v>
      </c>
      <c r="C39" s="29" t="s">
        <v>105</v>
      </c>
      <c r="D39" s="35"/>
      <c r="E39" s="31"/>
      <c r="F39" s="32"/>
      <c r="G39" s="48">
        <f>SUM(G40:G49)</f>
        <v>1215521.6299999999</v>
      </c>
      <c r="H39" s="1"/>
      <c r="I39" s="27"/>
    </row>
    <row r="40" spans="2:9" ht="28.5" x14ac:dyDescent="0.25">
      <c r="B40" s="21" t="s">
        <v>106</v>
      </c>
      <c r="C40" s="22" t="s">
        <v>107</v>
      </c>
      <c r="D40" s="23" t="s">
        <v>108</v>
      </c>
      <c r="E40" s="49">
        <v>24589.88</v>
      </c>
      <c r="F40" s="25">
        <v>8.6300000000000008</v>
      </c>
      <c r="G40" s="26">
        <f t="shared" ref="G40:G49" si="3">+ROUND(E40*F40,2)</f>
        <v>212210.66</v>
      </c>
      <c r="H40" s="1"/>
      <c r="I40" s="50" t="s">
        <v>109</v>
      </c>
    </row>
    <row r="41" spans="2:9" ht="28.5" x14ac:dyDescent="0.25">
      <c r="B41" s="21" t="s">
        <v>110</v>
      </c>
      <c r="C41" s="22" t="s">
        <v>111</v>
      </c>
      <c r="D41" s="23" t="s">
        <v>112</v>
      </c>
      <c r="E41" s="49">
        <v>20563.29</v>
      </c>
      <c r="F41" s="25">
        <v>8.6300000000000008</v>
      </c>
      <c r="G41" s="26">
        <f t="shared" si="3"/>
        <v>177461.19</v>
      </c>
      <c r="H41" s="1"/>
      <c r="I41" s="50" t="s">
        <v>109</v>
      </c>
    </row>
    <row r="42" spans="2:9" ht="28.5" x14ac:dyDescent="0.25">
      <c r="B42" s="21" t="s">
        <v>113</v>
      </c>
      <c r="C42" s="22" t="s">
        <v>114</v>
      </c>
      <c r="D42" s="23" t="s">
        <v>112</v>
      </c>
      <c r="E42" s="49">
        <v>1666.3</v>
      </c>
      <c r="F42" s="25">
        <v>8.6300000000000008</v>
      </c>
      <c r="G42" s="26">
        <f t="shared" si="3"/>
        <v>14380.17</v>
      </c>
      <c r="H42" s="1"/>
      <c r="I42" s="50" t="s">
        <v>109</v>
      </c>
    </row>
    <row r="43" spans="2:9" ht="28.5" x14ac:dyDescent="0.25">
      <c r="B43" s="21" t="s">
        <v>115</v>
      </c>
      <c r="C43" s="22" t="s">
        <v>116</v>
      </c>
      <c r="D43" s="23" t="s">
        <v>112</v>
      </c>
      <c r="E43" s="49">
        <v>1393.45</v>
      </c>
      <c r="F43" s="25">
        <v>2.69</v>
      </c>
      <c r="G43" s="26">
        <f t="shared" si="3"/>
        <v>3748.38</v>
      </c>
      <c r="H43" s="1"/>
      <c r="I43" s="50" t="s">
        <v>109</v>
      </c>
    </row>
    <row r="44" spans="2:9" ht="28.5" x14ac:dyDescent="0.25">
      <c r="B44" s="21" t="s">
        <v>117</v>
      </c>
      <c r="C44" s="22" t="s">
        <v>118</v>
      </c>
      <c r="D44" s="23" t="s">
        <v>112</v>
      </c>
      <c r="E44" s="49">
        <v>1214.1500000000001</v>
      </c>
      <c r="F44" s="25">
        <v>2.69</v>
      </c>
      <c r="G44" s="26">
        <f t="shared" si="3"/>
        <v>3266.06</v>
      </c>
      <c r="H44" s="1"/>
      <c r="I44" s="50" t="s">
        <v>109</v>
      </c>
    </row>
    <row r="45" spans="2:9" ht="28.5" x14ac:dyDescent="0.25">
      <c r="B45" s="21" t="s">
        <v>119</v>
      </c>
      <c r="C45" s="22" t="s">
        <v>120</v>
      </c>
      <c r="D45" s="23" t="s">
        <v>112</v>
      </c>
      <c r="E45" s="49">
        <v>5456.77</v>
      </c>
      <c r="F45" s="25">
        <v>2.69</v>
      </c>
      <c r="G45" s="26">
        <f t="shared" si="3"/>
        <v>14678.71</v>
      </c>
      <c r="H45" s="1"/>
      <c r="I45" s="50" t="s">
        <v>109</v>
      </c>
    </row>
    <row r="46" spans="2:9" ht="30" x14ac:dyDescent="0.25">
      <c r="B46" s="21" t="s">
        <v>121</v>
      </c>
      <c r="C46" s="22" t="s">
        <v>122</v>
      </c>
      <c r="D46" s="23" t="s">
        <v>123</v>
      </c>
      <c r="E46" s="49">
        <v>33432.300000000003</v>
      </c>
      <c r="F46" s="25">
        <v>8.6300000000000008</v>
      </c>
      <c r="G46" s="26">
        <f t="shared" si="3"/>
        <v>288520.75</v>
      </c>
      <c r="H46" s="1"/>
      <c r="I46" s="50" t="s">
        <v>109</v>
      </c>
    </row>
    <row r="47" spans="2:9" ht="28.5" x14ac:dyDescent="0.25">
      <c r="B47" s="21" t="s">
        <v>124</v>
      </c>
      <c r="C47" s="22" t="s">
        <v>125</v>
      </c>
      <c r="D47" s="23" t="s">
        <v>123</v>
      </c>
      <c r="E47" s="49">
        <v>0</v>
      </c>
      <c r="F47" s="25">
        <v>2.69</v>
      </c>
      <c r="G47" s="26">
        <f t="shared" si="3"/>
        <v>0</v>
      </c>
      <c r="H47" s="1"/>
      <c r="I47" s="50" t="s">
        <v>109</v>
      </c>
    </row>
    <row r="48" spans="2:9" ht="30" x14ac:dyDescent="0.25">
      <c r="B48" s="21" t="s">
        <v>126</v>
      </c>
      <c r="C48" s="22" t="s">
        <v>127</v>
      </c>
      <c r="D48" s="23" t="s">
        <v>112</v>
      </c>
      <c r="E48" s="49">
        <v>26677.05</v>
      </c>
      <c r="F48" s="25">
        <v>12.5</v>
      </c>
      <c r="G48" s="26">
        <f t="shared" si="3"/>
        <v>333463.13</v>
      </c>
      <c r="H48" s="1"/>
      <c r="I48" s="50" t="s">
        <v>109</v>
      </c>
    </row>
    <row r="49" spans="2:9" ht="28.5" x14ac:dyDescent="0.25">
      <c r="B49" s="21" t="s">
        <v>128</v>
      </c>
      <c r="C49" s="22" t="s">
        <v>129</v>
      </c>
      <c r="D49" s="23" t="s">
        <v>112</v>
      </c>
      <c r="E49" s="49">
        <v>55930.86</v>
      </c>
      <c r="F49" s="25">
        <v>3</v>
      </c>
      <c r="G49" s="26">
        <f t="shared" si="3"/>
        <v>167792.58</v>
      </c>
      <c r="H49" s="1"/>
      <c r="I49" s="50" t="s">
        <v>109</v>
      </c>
    </row>
    <row r="50" spans="2:9" ht="16.5" x14ac:dyDescent="0.25">
      <c r="B50" s="28">
        <v>600</v>
      </c>
      <c r="C50" s="29" t="s">
        <v>130</v>
      </c>
      <c r="D50" s="35"/>
      <c r="E50" s="31"/>
      <c r="F50" s="32"/>
      <c r="G50" s="48">
        <f>SUM(G51:G54)</f>
        <v>439417.58999999997</v>
      </c>
      <c r="H50" s="1"/>
      <c r="I50" s="27"/>
    </row>
    <row r="51" spans="2:9" ht="16.5" x14ac:dyDescent="0.25">
      <c r="B51" s="21" t="s">
        <v>131</v>
      </c>
      <c r="C51" s="22" t="s">
        <v>132</v>
      </c>
      <c r="D51" s="23" t="s">
        <v>133</v>
      </c>
      <c r="E51" s="24">
        <v>138</v>
      </c>
      <c r="F51" s="25">
        <v>321.45999999999998</v>
      </c>
      <c r="G51" s="26">
        <f t="shared" ref="G51:G54" si="4">+ROUND(E51*F51,2)</f>
        <v>44361.48</v>
      </c>
      <c r="H51" s="1"/>
      <c r="I51" s="47" t="s">
        <v>134</v>
      </c>
    </row>
    <row r="52" spans="2:9" ht="28.5" x14ac:dyDescent="0.25">
      <c r="B52" s="21" t="s">
        <v>135</v>
      </c>
      <c r="C52" s="22" t="s">
        <v>136</v>
      </c>
      <c r="D52" s="23" t="s">
        <v>12</v>
      </c>
      <c r="E52" s="24">
        <v>2</v>
      </c>
      <c r="F52" s="25">
        <v>11231.130000000001</v>
      </c>
      <c r="G52" s="26">
        <f t="shared" si="4"/>
        <v>22462.26</v>
      </c>
      <c r="H52" s="1"/>
      <c r="I52" s="47" t="s">
        <v>137</v>
      </c>
    </row>
    <row r="53" spans="2:9" ht="28.5" x14ac:dyDescent="0.25">
      <c r="B53" s="21" t="s">
        <v>138</v>
      </c>
      <c r="C53" s="22" t="s">
        <v>139</v>
      </c>
      <c r="D53" s="23" t="s">
        <v>133</v>
      </c>
      <c r="E53" s="24">
        <v>100.56445244999993</v>
      </c>
      <c r="F53" s="46">
        <v>3014.62</v>
      </c>
      <c r="G53" s="26">
        <f t="shared" si="4"/>
        <v>303163.61</v>
      </c>
      <c r="H53" s="1"/>
      <c r="I53" s="47" t="s">
        <v>140</v>
      </c>
    </row>
    <row r="54" spans="2:9" ht="16.5" x14ac:dyDescent="0.25">
      <c r="B54" s="21" t="s">
        <v>141</v>
      </c>
      <c r="C54" s="22" t="s">
        <v>142</v>
      </c>
      <c r="D54" s="23" t="s">
        <v>35</v>
      </c>
      <c r="E54" s="24">
        <v>103</v>
      </c>
      <c r="F54" s="25">
        <v>674.08</v>
      </c>
      <c r="G54" s="26">
        <f t="shared" si="4"/>
        <v>69430.240000000005</v>
      </c>
      <c r="H54" s="1"/>
      <c r="I54" s="47" t="s">
        <v>143</v>
      </c>
    </row>
    <row r="55" spans="2:9" ht="16.5" x14ac:dyDescent="0.25">
      <c r="B55" s="28">
        <v>700</v>
      </c>
      <c r="C55" s="29" t="s">
        <v>144</v>
      </c>
      <c r="D55" s="35"/>
      <c r="E55" s="51"/>
      <c r="F55" s="52"/>
      <c r="G55" s="48">
        <f>SUM(G56:G57)</f>
        <v>0</v>
      </c>
      <c r="H55" s="1"/>
      <c r="I55" s="27"/>
    </row>
    <row r="56" spans="2:9" ht="16.5" x14ac:dyDescent="0.25">
      <c r="B56" s="21" t="s">
        <v>145</v>
      </c>
      <c r="C56" s="22" t="s">
        <v>146</v>
      </c>
      <c r="D56" s="23" t="s">
        <v>12</v>
      </c>
      <c r="E56" s="24">
        <v>0</v>
      </c>
      <c r="F56" s="25">
        <v>0</v>
      </c>
      <c r="G56" s="26">
        <f t="shared" ref="G56:G57" si="5">+ROUND(E56*F56,2)</f>
        <v>0</v>
      </c>
      <c r="H56" s="1"/>
      <c r="I56" s="27" t="s">
        <v>147</v>
      </c>
    </row>
    <row r="57" spans="2:9" ht="16.5" x14ac:dyDescent="0.25">
      <c r="B57" s="21" t="s">
        <v>148</v>
      </c>
      <c r="C57" s="22" t="s">
        <v>149</v>
      </c>
      <c r="D57" s="23" t="s">
        <v>12</v>
      </c>
      <c r="E57" s="24">
        <v>0</v>
      </c>
      <c r="F57" s="25">
        <v>0</v>
      </c>
      <c r="G57" s="26">
        <f t="shared" si="5"/>
        <v>0</v>
      </c>
      <c r="H57" s="1"/>
      <c r="I57" s="27" t="s">
        <v>150</v>
      </c>
    </row>
    <row r="58" spans="2:9" ht="16.5" x14ac:dyDescent="0.25">
      <c r="B58" s="28">
        <v>900</v>
      </c>
      <c r="C58" s="29" t="s">
        <v>151</v>
      </c>
      <c r="D58" s="35"/>
      <c r="E58" s="31"/>
      <c r="F58" s="32"/>
      <c r="G58" s="33">
        <f>+G59</f>
        <v>345581.1</v>
      </c>
      <c r="H58" s="1"/>
      <c r="I58" s="27"/>
    </row>
    <row r="59" spans="2:9" ht="42.75" x14ac:dyDescent="0.25">
      <c r="B59" s="21" t="s">
        <v>152</v>
      </c>
      <c r="C59" s="22" t="s">
        <v>153</v>
      </c>
      <c r="D59" s="23" t="s">
        <v>28</v>
      </c>
      <c r="E59" s="24">
        <v>5</v>
      </c>
      <c r="F59" s="25">
        <v>69116.22</v>
      </c>
      <c r="G59" s="26">
        <f>+ROUND(E59*F59,2)</f>
        <v>345581.1</v>
      </c>
      <c r="H59" s="1"/>
      <c r="I59" s="47" t="s">
        <v>154</v>
      </c>
    </row>
    <row r="60" spans="2:9" x14ac:dyDescent="0.25">
      <c r="B60" s="53">
        <v>1000</v>
      </c>
      <c r="C60" s="54" t="s">
        <v>155</v>
      </c>
      <c r="D60" s="55"/>
      <c r="E60" s="55"/>
      <c r="F60" s="55"/>
      <c r="G60" s="55"/>
      <c r="H60" s="1"/>
      <c r="I60" s="27"/>
    </row>
    <row r="61" spans="2:9" ht="16.5" x14ac:dyDescent="0.25">
      <c r="B61" s="56"/>
      <c r="C61" s="57"/>
      <c r="D61" s="58"/>
      <c r="E61" s="59"/>
      <c r="F61" s="60"/>
      <c r="G61" s="61"/>
      <c r="H61" s="1"/>
      <c r="I61" s="27"/>
    </row>
    <row r="62" spans="2:9" ht="16.5" x14ac:dyDescent="0.25">
      <c r="B62" s="87" t="s">
        <v>2</v>
      </c>
      <c r="C62" s="29" t="s">
        <v>156</v>
      </c>
      <c r="D62" s="35"/>
      <c r="E62" s="31"/>
      <c r="F62" s="32"/>
      <c r="G62" s="33">
        <f>G63+G69+G74+G78+G80</f>
        <v>3090949.28</v>
      </c>
      <c r="H62" s="1"/>
      <c r="I62" s="27"/>
    </row>
    <row r="63" spans="2:9" ht="16.5" x14ac:dyDescent="0.25">
      <c r="B63" s="88"/>
      <c r="C63" s="29" t="s">
        <v>9</v>
      </c>
      <c r="D63" s="35"/>
      <c r="E63" s="31"/>
      <c r="F63" s="32"/>
      <c r="G63" s="33">
        <f>SUM(G64:G68)</f>
        <v>88527</v>
      </c>
      <c r="H63" s="1"/>
      <c r="I63" s="27"/>
    </row>
    <row r="64" spans="2:9" ht="30" x14ac:dyDescent="0.25">
      <c r="B64" s="88"/>
      <c r="C64" s="57" t="s">
        <v>157</v>
      </c>
      <c r="D64" s="58" t="s">
        <v>16</v>
      </c>
      <c r="E64" s="24">
        <v>1</v>
      </c>
      <c r="F64" s="25">
        <v>5640</v>
      </c>
      <c r="G64" s="26">
        <f t="shared" ref="G64:G68" si="6">+ROUND(E64*F64,2)</f>
        <v>5640</v>
      </c>
      <c r="H64" s="1"/>
      <c r="I64" s="27" t="s">
        <v>158</v>
      </c>
    </row>
    <row r="65" spans="2:9" ht="30" x14ac:dyDescent="0.25">
      <c r="B65" s="88"/>
      <c r="C65" s="57" t="s">
        <v>159</v>
      </c>
      <c r="D65" s="58" t="s">
        <v>16</v>
      </c>
      <c r="E65" s="24">
        <v>1</v>
      </c>
      <c r="F65" s="25">
        <v>5640</v>
      </c>
      <c r="G65" s="26">
        <f t="shared" si="6"/>
        <v>5640</v>
      </c>
      <c r="H65" s="1"/>
      <c r="I65" s="27" t="s">
        <v>158</v>
      </c>
    </row>
    <row r="66" spans="2:9" ht="30" x14ac:dyDescent="0.25">
      <c r="B66" s="88"/>
      <c r="C66" s="57" t="s">
        <v>160</v>
      </c>
      <c r="D66" s="58" t="s">
        <v>16</v>
      </c>
      <c r="E66" s="24">
        <v>1</v>
      </c>
      <c r="F66" s="25">
        <v>5640</v>
      </c>
      <c r="G66" s="26">
        <f t="shared" si="6"/>
        <v>5640</v>
      </c>
      <c r="H66" s="1"/>
      <c r="I66" s="27" t="s">
        <v>158</v>
      </c>
    </row>
    <row r="67" spans="2:9" ht="30" x14ac:dyDescent="0.25">
      <c r="B67" s="88"/>
      <c r="C67" s="57" t="s">
        <v>161</v>
      </c>
      <c r="D67" s="58" t="s">
        <v>16</v>
      </c>
      <c r="E67" s="24">
        <v>1</v>
      </c>
      <c r="F67" s="25">
        <v>5640</v>
      </c>
      <c r="G67" s="26">
        <f t="shared" si="6"/>
        <v>5640</v>
      </c>
      <c r="H67" s="1"/>
      <c r="I67" s="27" t="s">
        <v>158</v>
      </c>
    </row>
    <row r="68" spans="2:9" ht="28.5" x14ac:dyDescent="0.25">
      <c r="B68" s="88"/>
      <c r="C68" s="57" t="s">
        <v>162</v>
      </c>
      <c r="D68" s="58" t="s">
        <v>16</v>
      </c>
      <c r="E68" s="24">
        <v>1</v>
      </c>
      <c r="F68" s="25">
        <v>65967</v>
      </c>
      <c r="G68" s="26">
        <f t="shared" si="6"/>
        <v>65967</v>
      </c>
      <c r="H68" s="1"/>
      <c r="I68" s="27" t="s">
        <v>158</v>
      </c>
    </row>
    <row r="69" spans="2:9" ht="16.5" x14ac:dyDescent="0.25">
      <c r="B69" s="88"/>
      <c r="C69" s="29" t="s">
        <v>18</v>
      </c>
      <c r="D69" s="35"/>
      <c r="E69" s="31"/>
      <c r="F69" s="32"/>
      <c r="G69" s="33">
        <f>SUM(G70:G73)</f>
        <v>517586.88</v>
      </c>
      <c r="H69" s="1"/>
      <c r="I69" s="27"/>
    </row>
    <row r="70" spans="2:9" ht="28.5" x14ac:dyDescent="0.25">
      <c r="B70" s="88"/>
      <c r="C70" s="57" t="s">
        <v>163</v>
      </c>
      <c r="D70" s="58" t="s">
        <v>16</v>
      </c>
      <c r="E70" s="24">
        <v>1</v>
      </c>
      <c r="F70" s="25">
        <v>102407.6</v>
      </c>
      <c r="G70" s="26">
        <f t="shared" ref="G70:G73" si="7">+ROUND(E70*F70,2)</f>
        <v>102407.6</v>
      </c>
      <c r="H70" s="1"/>
      <c r="I70" s="27" t="s">
        <v>158</v>
      </c>
    </row>
    <row r="71" spans="2:9" ht="28.5" x14ac:dyDescent="0.25">
      <c r="B71" s="88"/>
      <c r="C71" s="57" t="s">
        <v>164</v>
      </c>
      <c r="D71" s="58" t="s">
        <v>28</v>
      </c>
      <c r="E71" s="24">
        <v>5</v>
      </c>
      <c r="F71" s="25">
        <v>23918.63</v>
      </c>
      <c r="G71" s="26">
        <f t="shared" si="7"/>
        <v>119593.15</v>
      </c>
      <c r="H71" s="1"/>
      <c r="I71" s="27" t="s">
        <v>158</v>
      </c>
    </row>
    <row r="72" spans="2:9" ht="28.5" x14ac:dyDescent="0.25">
      <c r="B72" s="88"/>
      <c r="C72" s="57" t="s">
        <v>165</v>
      </c>
      <c r="D72" s="58" t="s">
        <v>24</v>
      </c>
      <c r="E72" s="24">
        <v>1.6607499999999999</v>
      </c>
      <c r="F72" s="25">
        <v>58251.9</v>
      </c>
      <c r="G72" s="26">
        <f t="shared" si="7"/>
        <v>96741.84</v>
      </c>
      <c r="H72" s="1"/>
      <c r="I72" s="27" t="s">
        <v>158</v>
      </c>
    </row>
    <row r="73" spans="2:9" ht="28.5" x14ac:dyDescent="0.25">
      <c r="B73" s="88"/>
      <c r="C73" s="57" t="s">
        <v>166</v>
      </c>
      <c r="D73" s="58" t="s">
        <v>16</v>
      </c>
      <c r="E73" s="24">
        <v>1</v>
      </c>
      <c r="F73" s="25">
        <v>198844.29</v>
      </c>
      <c r="G73" s="26">
        <f t="shared" si="7"/>
        <v>198844.29</v>
      </c>
      <c r="H73" s="1"/>
      <c r="I73" s="27" t="s">
        <v>158</v>
      </c>
    </row>
    <row r="74" spans="2:9" ht="16.5" x14ac:dyDescent="0.25">
      <c r="B74" s="88"/>
      <c r="C74" s="29" t="s">
        <v>40</v>
      </c>
      <c r="D74" s="35"/>
      <c r="E74" s="31"/>
      <c r="F74" s="32"/>
      <c r="G74" s="33">
        <f>SUM(G75:G77)</f>
        <v>1816538.6600000001</v>
      </c>
      <c r="H74" s="1"/>
      <c r="I74" s="27"/>
    </row>
    <row r="75" spans="2:9" ht="28.5" x14ac:dyDescent="0.25">
      <c r="B75" s="88"/>
      <c r="C75" s="57" t="s">
        <v>167</v>
      </c>
      <c r="D75" s="58" t="s">
        <v>35</v>
      </c>
      <c r="E75" s="24">
        <v>30415.390717999999</v>
      </c>
      <c r="F75" s="25">
        <v>26.95</v>
      </c>
      <c r="G75" s="26">
        <f t="shared" ref="G75:G77" si="8">+ROUND(E75*F75,2)</f>
        <v>819694.78</v>
      </c>
      <c r="H75" s="1"/>
      <c r="I75" s="27" t="s">
        <v>158</v>
      </c>
    </row>
    <row r="76" spans="2:9" ht="28.5" x14ac:dyDescent="0.25">
      <c r="B76" s="88"/>
      <c r="C76" s="57" t="s">
        <v>168</v>
      </c>
      <c r="D76" s="58" t="s">
        <v>16</v>
      </c>
      <c r="E76" s="24">
        <v>1</v>
      </c>
      <c r="F76" s="25">
        <v>56400</v>
      </c>
      <c r="G76" s="26">
        <f t="shared" si="8"/>
        <v>56400</v>
      </c>
      <c r="H76" s="1"/>
      <c r="I76" s="27" t="s">
        <v>158</v>
      </c>
    </row>
    <row r="77" spans="2:9" ht="28.5" x14ac:dyDescent="0.25">
      <c r="B77" s="88"/>
      <c r="C77" s="57" t="s">
        <v>169</v>
      </c>
      <c r="D77" s="58" t="s">
        <v>35</v>
      </c>
      <c r="E77" s="24">
        <v>30415.390717999999</v>
      </c>
      <c r="F77" s="25">
        <v>30.92</v>
      </c>
      <c r="G77" s="26">
        <f t="shared" si="8"/>
        <v>940443.88</v>
      </c>
      <c r="H77" s="1"/>
      <c r="I77" s="27" t="s">
        <v>158</v>
      </c>
    </row>
    <row r="78" spans="2:9" ht="16.5" x14ac:dyDescent="0.25">
      <c r="B78" s="88"/>
      <c r="C78" s="29" t="s">
        <v>105</v>
      </c>
      <c r="D78" s="35"/>
      <c r="E78" s="31"/>
      <c r="F78" s="32"/>
      <c r="G78" s="33">
        <f>SUM(G79)</f>
        <v>318449.13</v>
      </c>
      <c r="H78" s="1"/>
      <c r="I78" s="27"/>
    </row>
    <row r="79" spans="2:9" ht="30" x14ac:dyDescent="0.25">
      <c r="B79" s="88"/>
      <c r="C79" s="57" t="s">
        <v>170</v>
      </c>
      <c r="D79" s="58" t="s">
        <v>171</v>
      </c>
      <c r="E79" s="24">
        <v>30415.39</v>
      </c>
      <c r="F79" s="25">
        <v>10.47</v>
      </c>
      <c r="G79" s="26">
        <f t="shared" ref="G79" si="9">+ROUND(E79*F79,2)</f>
        <v>318449.13</v>
      </c>
      <c r="H79" s="1"/>
      <c r="I79" s="27" t="s">
        <v>158</v>
      </c>
    </row>
    <row r="80" spans="2:9" ht="16.5" x14ac:dyDescent="0.25">
      <c r="B80" s="88"/>
      <c r="C80" s="29" t="s">
        <v>151</v>
      </c>
      <c r="D80" s="35"/>
      <c r="E80" s="31"/>
      <c r="F80" s="32"/>
      <c r="G80" s="33">
        <f>SUM(G81:G82)</f>
        <v>349847.61</v>
      </c>
      <c r="H80" s="1"/>
      <c r="I80" s="27"/>
    </row>
    <row r="81" spans="2:9" ht="28.5" x14ac:dyDescent="0.25">
      <c r="B81" s="88"/>
      <c r="C81" s="57" t="s">
        <v>172</v>
      </c>
      <c r="D81" s="58" t="s">
        <v>84</v>
      </c>
      <c r="E81" s="24">
        <v>763.23919999999998</v>
      </c>
      <c r="F81" s="25">
        <v>5.59</v>
      </c>
      <c r="G81" s="26">
        <f t="shared" ref="G81:G82" si="10">+ROUND(E81*F81,2)</f>
        <v>4266.51</v>
      </c>
      <c r="H81" s="1"/>
      <c r="I81" s="27" t="s">
        <v>158</v>
      </c>
    </row>
    <row r="82" spans="2:9" ht="28.5" x14ac:dyDescent="0.25">
      <c r="B82" s="88"/>
      <c r="C82" s="57" t="s">
        <v>153</v>
      </c>
      <c r="D82" s="58" t="s">
        <v>28</v>
      </c>
      <c r="E82" s="24">
        <v>5</v>
      </c>
      <c r="F82" s="25">
        <v>69116.22</v>
      </c>
      <c r="G82" s="26">
        <f t="shared" si="10"/>
        <v>345581.1</v>
      </c>
      <c r="H82" s="1"/>
      <c r="I82" s="27" t="s">
        <v>158</v>
      </c>
    </row>
    <row r="83" spans="2:9" ht="16.5" x14ac:dyDescent="0.25">
      <c r="B83" s="56"/>
      <c r="C83" s="57"/>
      <c r="D83" s="58"/>
      <c r="E83" s="24"/>
      <c r="F83" s="25"/>
      <c r="G83" s="61"/>
      <c r="H83" s="1"/>
      <c r="I83" s="27"/>
    </row>
    <row r="84" spans="2:9" x14ac:dyDescent="0.25">
      <c r="B84" s="62"/>
      <c r="C84" s="63" t="s">
        <v>173</v>
      </c>
      <c r="D84" s="64"/>
      <c r="E84" s="65"/>
      <c r="F84" s="66"/>
      <c r="G84" s="67">
        <f>+G7+G10+G17+G21+G39+G50+G55+G58+G62</f>
        <v>10134586.279999999</v>
      </c>
      <c r="H84" s="1"/>
      <c r="I84" s="34"/>
    </row>
    <row r="85" spans="2:9" ht="216.75" x14ac:dyDescent="0.25">
      <c r="B85" s="68"/>
      <c r="C85" s="69" t="s">
        <v>174</v>
      </c>
      <c r="D85" s="70"/>
      <c r="E85" s="71"/>
      <c r="F85" s="72">
        <f>G85/G84</f>
        <v>0.20155686611807108</v>
      </c>
      <c r="G85" s="73">
        <v>2042695.45</v>
      </c>
      <c r="H85" s="1"/>
      <c r="I85" s="34" t="s">
        <v>175</v>
      </c>
    </row>
    <row r="86" spans="2:9" x14ac:dyDescent="0.25">
      <c r="B86" s="68"/>
      <c r="C86" s="69" t="s">
        <v>176</v>
      </c>
      <c r="D86" s="70"/>
      <c r="E86" s="74"/>
      <c r="F86" s="75">
        <v>0.1</v>
      </c>
      <c r="G86" s="76">
        <f>+F86*G84</f>
        <v>1013458.628</v>
      </c>
      <c r="H86" s="1"/>
      <c r="I86" s="34"/>
    </row>
    <row r="87" spans="2:9" ht="15.75" thickBot="1" x14ac:dyDescent="0.3">
      <c r="B87" s="77"/>
      <c r="C87" s="78" t="s">
        <v>177</v>
      </c>
      <c r="D87" s="79"/>
      <c r="E87" s="80"/>
      <c r="F87" s="81"/>
      <c r="G87" s="82">
        <f>+G84+G85+G86</f>
        <v>13190740.357999999</v>
      </c>
      <c r="H87" s="1"/>
      <c r="I87" s="83"/>
    </row>
  </sheetData>
  <mergeCells count="2">
    <mergeCell ref="E5:G5"/>
    <mergeCell ref="B62:B8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2022-06-27T00:18:20Z</dcterms:created>
  <dcterms:modified xsi:type="dcterms:W3CDTF">2022-06-27T00:36:51Z</dcterms:modified>
</cp:coreProperties>
</file>