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Unidades compartidas/00_WORK/O019_PERU/02-Clientes-Prospectos/OHLA/Plan del Buen Vecino Casma_2022/4. PROPUESTA/2. FINAL/"/>
    </mc:Choice>
  </mc:AlternateContent>
  <xr:revisionPtr revIDLastSave="0" documentId="13_ncr:1_{439E78A0-CCAE-4745-8BAF-9D19C3714503}" xr6:coauthVersionLast="47" xr6:coauthVersionMax="47" xr10:uidLastSave="{00000000-0000-0000-0000-000000000000}"/>
  <bookViews>
    <workbookView xWindow="10440" yWindow="500" windowWidth="17060" windowHeight="17500" xr2:uid="{97A9CFB1-0AB6-3C4D-82BC-8E96E4E25DCE}"/>
  </bookViews>
  <sheets>
    <sheet name="CasmaV5" sheetId="4" r:id="rId1"/>
    <sheet name="GastosGenerales" sheetId="3" r:id="rId2"/>
  </sheets>
  <externalReferences>
    <externalReference r:id="rId3"/>
  </externalReferences>
  <definedNames>
    <definedName name="AbrévAutresFrais">[1]!Tableau2[Abreviatura]</definedName>
    <definedName name="AbrévExpertise">[1]!Tableau1[Abreviatura]</definedName>
    <definedName name="Casma">[1]!Tableau2[[#All],[Abreviatura]:[Moneda]]</definedName>
    <definedName name="RefAutresFrais">[1]!Tableau2[[#All],[Abreviatura]:[Moneda]]</definedName>
    <definedName name="RefExpertise">[1]!Tableau1[[#All],[Abreviatura]:[Moneda]]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4" l="1"/>
  <c r="G9" i="4"/>
  <c r="G2" i="4"/>
  <c r="G26" i="4"/>
  <c r="G18" i="4"/>
  <c r="F11" i="3"/>
  <c r="G22" i="4"/>
  <c r="G21" i="4"/>
  <c r="G20" i="4"/>
  <c r="G19" i="4"/>
  <c r="G17" i="4"/>
  <c r="G16" i="4"/>
  <c r="G15" i="4"/>
  <c r="G14" i="4"/>
  <c r="G13" i="4"/>
  <c r="G12" i="4"/>
  <c r="G11" i="4"/>
  <c r="G8" i="4"/>
  <c r="G7" i="4"/>
  <c r="G6" i="4"/>
  <c r="G5" i="4"/>
  <c r="G4" i="4"/>
  <c r="G10" i="3" l="1"/>
  <c r="F10" i="3"/>
  <c r="F9" i="3"/>
  <c r="E12" i="3"/>
  <c r="F12" i="3" s="1"/>
  <c r="G14" i="3"/>
  <c r="G13" i="3"/>
  <c r="G12" i="3"/>
  <c r="G8" i="3"/>
  <c r="F7" i="3"/>
  <c r="F14" i="3"/>
  <c r="F13" i="3"/>
  <c r="F8" i="3"/>
  <c r="F4" i="3"/>
  <c r="F2" i="3" s="1"/>
  <c r="F15" i="3" l="1"/>
  <c r="G15" i="3" l="1"/>
  <c r="F5" i="3"/>
  <c r="F17" i="3" s="1"/>
  <c r="G28" i="4" s="1"/>
  <c r="G29" i="4" s="1"/>
  <c r="G30" i="4" s="1"/>
</calcChain>
</file>

<file path=xl/sharedStrings.xml><?xml version="1.0" encoding="utf-8"?>
<sst xmlns="http://schemas.openxmlformats.org/spreadsheetml/2006/main" count="84" uniqueCount="49">
  <si>
    <t>Item</t>
  </si>
  <si>
    <t>Descripción</t>
  </si>
  <si>
    <t>Und</t>
  </si>
  <si>
    <t>Cant</t>
  </si>
  <si>
    <t>PU</t>
  </si>
  <si>
    <t>Total</t>
  </si>
  <si>
    <t>Personal</t>
  </si>
  <si>
    <t xml:space="preserve">Huarmey </t>
  </si>
  <si>
    <t xml:space="preserve">Mes </t>
  </si>
  <si>
    <t>Comunicador</t>
  </si>
  <si>
    <t>Gastos operativos</t>
  </si>
  <si>
    <t>Unidad</t>
  </si>
  <si>
    <t>COSTO DIRECTO</t>
  </si>
  <si>
    <t>GASTOS GENERALES SUBCONTRATISTA</t>
  </si>
  <si>
    <t>UTILIDADES SUBCONTRATISTA</t>
  </si>
  <si>
    <t>SUBTOTAL COSTOS</t>
  </si>
  <si>
    <t>IGV</t>
  </si>
  <si>
    <t>PRESUPUESTO TOTAL DEL PROYECTO</t>
  </si>
  <si>
    <t>Nota explicativa sobre el presupuesto :</t>
  </si>
  <si>
    <t>A solicitud del cliente de fecha 27/05/2022, se ha procedido con la disminución del tiempo de dedicación al proyecto, lo que ha modificado la presente propuesta económica, modificación que tiene correlato en la propuesta técnica y en el cronograma de trabajo. 
Los expertos nacionales cobran un máximo de 30 o 31 días por un mes completo de trabajo. Las tarifas incluyen las cotizaciones sociales y los seguros.
El coste del vehículo incluye el alquiler del mismo y el coste del conductor (remuneración, alojamiento y dietas).
Los gastos de funcionamiento de los vehículos incluyen el combustible y el mantenimiento de los mismos.
Los costes de comunicación incluyen las unidades de teléfono e Internet.
Los costes de reprografía incluyen el coste de la reprografía de informes y herramientas, así como otros costes de papelería.
Los costes incluyen el alquiler de smartphones y GPS para realizar las encuestas.
Los costes administrativos, incluidos en gastos generales incluyen las tasas de registro del contrato; la coordinación técnica, administrativa y logística del proyecto; el control de calidad de los métodos y los resultados; los costes financieros (divisas, transferencias internacionales, etc.). Asimismo, de acuerdo a la absolución de consultas del cliente, todas las mejoras a la oferta han sido incluidas en gastos generales</t>
  </si>
  <si>
    <t>Servicio de elaboración piezas comunicacionales (diseño gráfico, diagramación, audiovisual, etc.)</t>
  </si>
  <si>
    <t>Jefe de Proyecto (30% dedicación)</t>
  </si>
  <si>
    <t>Cuñas radiales</t>
  </si>
  <si>
    <t>Mapas cartográficos</t>
  </si>
  <si>
    <t>EPP</t>
  </si>
  <si>
    <t>Persona</t>
  </si>
  <si>
    <t>TOTAL GASTOS GENERALES SUBCONTRATISTA</t>
  </si>
  <si>
    <t>Gastos administrativos</t>
  </si>
  <si>
    <t>Relacionista Comunitario I - Qda. Sechin</t>
  </si>
  <si>
    <t>Relacionista Comunitario II - Qda. Rio Grande (Alto/Bajo) - Casma zona urbana</t>
  </si>
  <si>
    <t>Relacionista Comunitario II - Qda. Río Casma</t>
  </si>
  <si>
    <t>Casma</t>
  </si>
  <si>
    <t>Coordinador RC</t>
  </si>
  <si>
    <t>Movilización y Desmovilización (Casma)</t>
  </si>
  <si>
    <t>Viáticos y alojamiento de personal (Casma)</t>
  </si>
  <si>
    <t>Alquiler de oficina (Todo costo) (Casma)</t>
  </si>
  <si>
    <t>Movilidad, combustible, repuestos  (Casma)</t>
  </si>
  <si>
    <t>Gastos reuniones y talleres (Casma)</t>
  </si>
  <si>
    <t>Insumos varios, impresiones, informes (Casma)</t>
  </si>
  <si>
    <t>Gastos implementación medidas anti COVID (Casma)</t>
  </si>
  <si>
    <t>Equipos de computo (Laptop) -(Casma)</t>
  </si>
  <si>
    <t>Proyector multimedia (Casma)</t>
  </si>
  <si>
    <t>Parlante (Casma)</t>
  </si>
  <si>
    <t>Micrófonos (Casma)</t>
  </si>
  <si>
    <t>Ecran (Casma)</t>
  </si>
  <si>
    <t>Gastos implementación medidas anti COVID - Jefe de Proyecto (Casma)</t>
  </si>
  <si>
    <t>Seguros SCTR  - Jefe de Proyecto (Casma)</t>
  </si>
  <si>
    <t>Seguros SCTR  - Equipo clave (Casma)</t>
  </si>
  <si>
    <t>Duranción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</si>
</sst>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2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80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2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43" fontId="2" fillId="3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43" fontId="4" fillId="2" borderId="1" xfId="0" applyNumberFormat="1" applyFont="1" applyFill="1" applyBorder="1"/>
    <xf numFmtId="0" fontId="5" fillId="0" borderId="1" xfId="0" applyFont="1" applyBorder="1" applyAlignment="1">
      <alignment wrapText="1"/>
    </xf>
    <xf numFmtId="43" fontId="5" fillId="0" borderId="1" xfId="0" applyNumberFormat="1" applyFont="1" applyBorder="1"/>
    <xf numFmtId="43" fontId="3" fillId="0" borderId="1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43" fontId="3" fillId="0" borderId="0" xfId="0" applyNumberFormat="1" applyFont="1"/>
    <xf numFmtId="2" fontId="2" fillId="3" borderId="1" xfId="0" applyNumberFormat="1" applyFont="1" applyFill="1" applyBorder="1" applyAlignment="1">
      <alignment horizontal="center" vertical="top" wrapText="1"/>
    </xf>
    <xf numFmtId="43" fontId="3" fillId="0" borderId="1" xfId="1" applyFont="1" applyFill="1" applyBorder="1"/>
    <xf numFmtId="43" fontId="3" fillId="0" borderId="1" xfId="1" applyFont="1" applyFill="1" applyBorder="1" applyAlignment="1">
      <alignment horizontal="right"/>
    </xf>
    <xf numFmtId="164" fontId="3" fillId="0" borderId="1" xfId="0" applyNumberFormat="1" applyFont="1" applyBorder="1"/>
    <xf numFmtId="164" fontId="2" fillId="3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Unidades%20compartidas/00_WORK/O019_PERU/02-Clientes-Prospectos/OHLA/Plan%20del%20Buen%20Vecino%20Casma_2022/Dashboard%20OHLA%20Casma_1705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mo"/>
      <sheetName val="Referencias"/>
      <sheetName val="Seguimiento"/>
      <sheetName val="Estudio 1"/>
      <sheetName val="Estudio 2"/>
      <sheetName val="Estudio 3"/>
      <sheetName val="Estudio 4"/>
      <sheetName val="Estudio 5"/>
      <sheetName val="Síntesis"/>
      <sheetName val="Resumen Compromiso"/>
      <sheetName val="Dashboard OHLA Casma_1705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1DB59-EF8A-AB4A-999B-634AD7213DB2}">
  <dimension ref="A1:G34"/>
  <sheetViews>
    <sheetView tabSelected="1" view="pageLayout" zoomScaleNormal="109" workbookViewId="0">
      <selection activeCell="G26" sqref="G26"/>
    </sheetView>
  </sheetViews>
  <sheetFormatPr baseColWidth="10" defaultColWidth="11.5" defaultRowHeight="12" x14ac:dyDescent="0.15"/>
  <cols>
    <col min="1" max="1" width="7.6640625" style="3" customWidth="1"/>
    <col min="2" max="2" width="33.6640625" style="25" customWidth="1"/>
    <col min="3" max="3" width="6.5" style="3" customWidth="1"/>
    <col min="4" max="4" width="3.83203125" style="3" customWidth="1"/>
    <col min="5" max="5" width="7.5" style="3" customWidth="1"/>
    <col min="6" max="6" width="9.1640625" style="3" customWidth="1"/>
    <col min="7" max="16384" width="11.5" style="3"/>
  </cols>
  <sheetData>
    <row r="1" spans="1:7" ht="26" x14ac:dyDescent="0.15">
      <c r="A1" s="1" t="s">
        <v>0</v>
      </c>
      <c r="B1" s="2" t="s">
        <v>1</v>
      </c>
      <c r="C1" s="1" t="s">
        <v>2</v>
      </c>
      <c r="D1" s="1" t="s">
        <v>3</v>
      </c>
      <c r="E1" s="33" t="s">
        <v>48</v>
      </c>
      <c r="F1" s="1" t="s">
        <v>4</v>
      </c>
      <c r="G1" s="1" t="s">
        <v>5</v>
      </c>
    </row>
    <row r="2" spans="1:7" ht="13" x14ac:dyDescent="0.15">
      <c r="A2" s="4">
        <v>1</v>
      </c>
      <c r="B2" s="27" t="s">
        <v>6</v>
      </c>
      <c r="C2" s="6"/>
      <c r="D2" s="6"/>
      <c r="E2" s="6"/>
      <c r="F2" s="7"/>
      <c r="G2" s="7">
        <f>SUM(G4:G8)</f>
        <v>552215.25</v>
      </c>
    </row>
    <row r="3" spans="1:7" ht="13" x14ac:dyDescent="0.15">
      <c r="A3" s="6"/>
      <c r="B3" s="5" t="s">
        <v>31</v>
      </c>
      <c r="C3" s="6"/>
      <c r="D3" s="6"/>
      <c r="E3" s="6"/>
      <c r="F3" s="7"/>
      <c r="G3" s="7"/>
    </row>
    <row r="4" spans="1:7" ht="13" x14ac:dyDescent="0.15">
      <c r="A4" s="8">
        <v>1.01</v>
      </c>
      <c r="B4" s="9" t="s">
        <v>32</v>
      </c>
      <c r="C4" s="10" t="s">
        <v>8</v>
      </c>
      <c r="D4" s="8">
        <v>1</v>
      </c>
      <c r="E4" s="30">
        <v>12</v>
      </c>
      <c r="F4" s="11">
        <v>13838</v>
      </c>
      <c r="G4" s="11">
        <f>E4*F4</f>
        <v>166056</v>
      </c>
    </row>
    <row r="5" spans="1:7" ht="13" x14ac:dyDescent="0.15">
      <c r="A5" s="8">
        <v>1.02</v>
      </c>
      <c r="B5" s="9" t="s">
        <v>28</v>
      </c>
      <c r="C5" s="10" t="s">
        <v>8</v>
      </c>
      <c r="D5" s="8">
        <v>1</v>
      </c>
      <c r="E5" s="30">
        <v>11</v>
      </c>
      <c r="F5" s="11">
        <v>8304.5</v>
      </c>
      <c r="G5" s="11">
        <f>E5*F5</f>
        <v>91349.5</v>
      </c>
    </row>
    <row r="6" spans="1:7" ht="26" x14ac:dyDescent="0.15">
      <c r="A6" s="8">
        <v>1.03</v>
      </c>
      <c r="B6" s="9" t="s">
        <v>29</v>
      </c>
      <c r="C6" s="10" t="s">
        <v>8</v>
      </c>
      <c r="D6" s="8">
        <v>1</v>
      </c>
      <c r="E6" s="30">
        <v>12</v>
      </c>
      <c r="F6" s="11">
        <v>8304.5</v>
      </c>
      <c r="G6" s="11">
        <f>E6*F6</f>
        <v>99654</v>
      </c>
    </row>
    <row r="7" spans="1:7" ht="13" x14ac:dyDescent="0.15">
      <c r="A7" s="8">
        <v>1.04</v>
      </c>
      <c r="B7" s="9" t="s">
        <v>30</v>
      </c>
      <c r="C7" s="10" t="s">
        <v>8</v>
      </c>
      <c r="D7" s="8">
        <v>1</v>
      </c>
      <c r="E7" s="30">
        <v>11.5</v>
      </c>
      <c r="F7" s="11">
        <v>8304.5</v>
      </c>
      <c r="G7" s="11">
        <f>E7*F7</f>
        <v>95501.75</v>
      </c>
    </row>
    <row r="8" spans="1:7" ht="13" x14ac:dyDescent="0.15">
      <c r="A8" s="8">
        <v>1.05</v>
      </c>
      <c r="B8" s="9" t="s">
        <v>9</v>
      </c>
      <c r="C8" s="10" t="s">
        <v>8</v>
      </c>
      <c r="D8" s="8">
        <v>1</v>
      </c>
      <c r="E8" s="30">
        <v>12</v>
      </c>
      <c r="F8" s="11">
        <v>8304.5</v>
      </c>
      <c r="G8" s="11">
        <f>E8*F8</f>
        <v>99654</v>
      </c>
    </row>
    <row r="9" spans="1:7" ht="13" x14ac:dyDescent="0.15">
      <c r="A9" s="4">
        <v>2</v>
      </c>
      <c r="B9" s="5" t="s">
        <v>10</v>
      </c>
      <c r="C9" s="6"/>
      <c r="D9" s="6"/>
      <c r="E9" s="31"/>
      <c r="F9" s="7"/>
      <c r="G9" s="7">
        <f>SUM(G11:G22)</f>
        <v>258321.345</v>
      </c>
    </row>
    <row r="10" spans="1:7" ht="13" x14ac:dyDescent="0.15">
      <c r="A10" s="6"/>
      <c r="B10" s="5" t="s">
        <v>31</v>
      </c>
      <c r="C10" s="6"/>
      <c r="D10" s="6"/>
      <c r="E10" s="6"/>
      <c r="F10" s="7"/>
      <c r="G10" s="7"/>
    </row>
    <row r="11" spans="1:7" ht="14" customHeight="1" x14ac:dyDescent="0.15">
      <c r="A11" s="12">
        <v>2.0099999999999998</v>
      </c>
      <c r="B11" s="9" t="s">
        <v>33</v>
      </c>
      <c r="C11" s="10" t="s">
        <v>11</v>
      </c>
      <c r="D11" s="8">
        <v>1</v>
      </c>
      <c r="E11" s="30">
        <v>2</v>
      </c>
      <c r="F11" s="28">
        <v>10000</v>
      </c>
      <c r="G11" s="28">
        <f t="shared" ref="G11:G17" si="0">E11*F11</f>
        <v>20000</v>
      </c>
    </row>
    <row r="12" spans="1:7" ht="14" customHeight="1" x14ac:dyDescent="0.15">
      <c r="A12" s="12">
        <v>2.02</v>
      </c>
      <c r="B12" s="9" t="s">
        <v>34</v>
      </c>
      <c r="C12" s="10" t="s">
        <v>11</v>
      </c>
      <c r="D12" s="8">
        <v>1</v>
      </c>
      <c r="E12" s="30">
        <v>58.5</v>
      </c>
      <c r="F12" s="28">
        <v>800</v>
      </c>
      <c r="G12" s="28">
        <f t="shared" si="0"/>
        <v>46800</v>
      </c>
    </row>
    <row r="13" spans="1:7" ht="14" customHeight="1" x14ac:dyDescent="0.15">
      <c r="A13" s="12">
        <v>2.0299999999999998</v>
      </c>
      <c r="B13" s="9" t="s">
        <v>35</v>
      </c>
      <c r="C13" s="10" t="s">
        <v>8</v>
      </c>
      <c r="D13" s="8">
        <v>1</v>
      </c>
      <c r="E13" s="30">
        <v>12</v>
      </c>
      <c r="F13" s="28">
        <v>1520</v>
      </c>
      <c r="G13" s="28">
        <f t="shared" si="0"/>
        <v>18240</v>
      </c>
    </row>
    <row r="14" spans="1:7" ht="14" customHeight="1" x14ac:dyDescent="0.15">
      <c r="A14" s="12">
        <v>2.04</v>
      </c>
      <c r="B14" s="13" t="s">
        <v>36</v>
      </c>
      <c r="C14" s="14" t="s">
        <v>8</v>
      </c>
      <c r="D14" s="8">
        <v>1</v>
      </c>
      <c r="E14" s="32">
        <v>22</v>
      </c>
      <c r="F14" s="29">
        <v>6290</v>
      </c>
      <c r="G14" s="28">
        <f t="shared" si="0"/>
        <v>138380</v>
      </c>
    </row>
    <row r="15" spans="1:7" ht="14" customHeight="1" x14ac:dyDescent="0.15">
      <c r="A15" s="12">
        <v>2.0499999999999998</v>
      </c>
      <c r="B15" s="13" t="s">
        <v>37</v>
      </c>
      <c r="C15" s="14" t="s">
        <v>8</v>
      </c>
      <c r="D15" s="8">
        <v>1</v>
      </c>
      <c r="E15" s="30">
        <v>58.5</v>
      </c>
      <c r="F15" s="29">
        <v>102.57</v>
      </c>
      <c r="G15" s="28">
        <f t="shared" si="0"/>
        <v>6000.3449999999993</v>
      </c>
    </row>
    <row r="16" spans="1:7" ht="14" customHeight="1" x14ac:dyDescent="0.15">
      <c r="A16" s="12">
        <v>2.06</v>
      </c>
      <c r="B16" s="9" t="s">
        <v>38</v>
      </c>
      <c r="C16" s="14" t="s">
        <v>8</v>
      </c>
      <c r="D16" s="8">
        <v>1</v>
      </c>
      <c r="E16" s="32">
        <v>12</v>
      </c>
      <c r="F16" s="29">
        <v>930</v>
      </c>
      <c r="G16" s="28">
        <f t="shared" si="0"/>
        <v>11160</v>
      </c>
    </row>
    <row r="17" spans="1:7" ht="14" customHeight="1" x14ac:dyDescent="0.15">
      <c r="A17" s="12">
        <v>2.0699999999999998</v>
      </c>
      <c r="B17" s="9" t="s">
        <v>39</v>
      </c>
      <c r="C17" s="10" t="s">
        <v>11</v>
      </c>
      <c r="D17" s="8">
        <v>1</v>
      </c>
      <c r="E17" s="30">
        <v>58.5</v>
      </c>
      <c r="F17" s="16">
        <v>40</v>
      </c>
      <c r="G17" s="11">
        <f t="shared" si="0"/>
        <v>2340</v>
      </c>
    </row>
    <row r="18" spans="1:7" ht="14" customHeight="1" x14ac:dyDescent="0.15">
      <c r="A18" s="12">
        <v>2.08</v>
      </c>
      <c r="B18" s="13" t="s">
        <v>40</v>
      </c>
      <c r="C18" s="10" t="s">
        <v>8</v>
      </c>
      <c r="D18" s="8">
        <v>3</v>
      </c>
      <c r="E18" s="30">
        <v>12</v>
      </c>
      <c r="F18" s="11">
        <v>347.25</v>
      </c>
      <c r="G18" s="11">
        <f>D18*E18*F18</f>
        <v>12501</v>
      </c>
    </row>
    <row r="19" spans="1:7" ht="14" customHeight="1" x14ac:dyDescent="0.15">
      <c r="A19" s="12">
        <v>2.09</v>
      </c>
      <c r="B19" s="13" t="s">
        <v>41</v>
      </c>
      <c r="C19" s="10" t="s">
        <v>11</v>
      </c>
      <c r="D19" s="8">
        <v>1</v>
      </c>
      <c r="E19" s="30">
        <v>1</v>
      </c>
      <c r="F19" s="11">
        <v>1000</v>
      </c>
      <c r="G19" s="11">
        <f>E19*F19</f>
        <v>1000</v>
      </c>
    </row>
    <row r="20" spans="1:7" ht="14" customHeight="1" x14ac:dyDescent="0.15">
      <c r="A20" s="12">
        <v>2.1</v>
      </c>
      <c r="B20" s="13" t="s">
        <v>42</v>
      </c>
      <c r="C20" s="10" t="s">
        <v>11</v>
      </c>
      <c r="D20" s="8">
        <v>1</v>
      </c>
      <c r="E20" s="30">
        <v>2</v>
      </c>
      <c r="F20" s="11">
        <v>300</v>
      </c>
      <c r="G20" s="11">
        <f>E20*F20</f>
        <v>600</v>
      </c>
    </row>
    <row r="21" spans="1:7" ht="14" customHeight="1" x14ac:dyDescent="0.15">
      <c r="A21" s="12">
        <v>2.11</v>
      </c>
      <c r="B21" s="13" t="s">
        <v>43</v>
      </c>
      <c r="C21" s="10" t="s">
        <v>11</v>
      </c>
      <c r="D21" s="8">
        <v>1</v>
      </c>
      <c r="E21" s="30">
        <v>2</v>
      </c>
      <c r="F21" s="11">
        <v>250</v>
      </c>
      <c r="G21" s="11">
        <f>E21*F21</f>
        <v>500</v>
      </c>
    </row>
    <row r="22" spans="1:7" ht="14" customHeight="1" x14ac:dyDescent="0.15">
      <c r="A22" s="12">
        <v>2.12</v>
      </c>
      <c r="B22" s="13" t="s">
        <v>44</v>
      </c>
      <c r="C22" s="10" t="s">
        <v>11</v>
      </c>
      <c r="D22" s="8">
        <v>1</v>
      </c>
      <c r="E22" s="30">
        <v>1</v>
      </c>
      <c r="F22" s="11">
        <v>800</v>
      </c>
      <c r="G22" s="11">
        <f>E22*F22</f>
        <v>800</v>
      </c>
    </row>
    <row r="25" spans="1:7" ht="13" x14ac:dyDescent="0.15">
      <c r="B25" s="17" t="s">
        <v>12</v>
      </c>
      <c r="C25" s="18"/>
      <c r="D25" s="18"/>
      <c r="E25" s="18"/>
      <c r="F25" s="18"/>
      <c r="G25" s="19">
        <f>SUM(G2,G9)</f>
        <v>810536.59499999997</v>
      </c>
    </row>
    <row r="26" spans="1:7" ht="13" x14ac:dyDescent="0.15">
      <c r="B26" s="13" t="s">
        <v>13</v>
      </c>
      <c r="C26" s="35"/>
      <c r="D26" s="36"/>
      <c r="E26" s="36"/>
      <c r="F26" s="37"/>
      <c r="G26" s="11">
        <f>GastosGenerales!F17</f>
        <v>304630.73</v>
      </c>
    </row>
    <row r="27" spans="1:7" ht="13" x14ac:dyDescent="0.15">
      <c r="B27" s="13" t="s">
        <v>14</v>
      </c>
      <c r="C27" s="35"/>
      <c r="D27" s="36"/>
      <c r="E27" s="36"/>
      <c r="F27" s="37"/>
      <c r="G27" s="11">
        <v>115336.07</v>
      </c>
    </row>
    <row r="28" spans="1:7" ht="13" x14ac:dyDescent="0.15">
      <c r="B28" s="20" t="s">
        <v>15</v>
      </c>
      <c r="C28" s="38"/>
      <c r="D28" s="39"/>
      <c r="E28" s="39"/>
      <c r="F28" s="40"/>
      <c r="G28" s="21">
        <f>SUM(G25:G27)</f>
        <v>1230503.395</v>
      </c>
    </row>
    <row r="29" spans="1:7" ht="13" x14ac:dyDescent="0.15">
      <c r="B29" s="13" t="s">
        <v>16</v>
      </c>
      <c r="C29" s="35"/>
      <c r="D29" s="36"/>
      <c r="E29" s="36"/>
      <c r="F29" s="37"/>
      <c r="G29" s="22">
        <f>G28*18%</f>
        <v>221490.61110000001</v>
      </c>
    </row>
    <row r="30" spans="1:7" ht="13" x14ac:dyDescent="0.15">
      <c r="B30" s="17" t="s">
        <v>17</v>
      </c>
      <c r="C30" s="18"/>
      <c r="D30" s="18"/>
      <c r="E30" s="18"/>
      <c r="F30" s="18"/>
      <c r="G30" s="19">
        <f>SUM(G28:G29)</f>
        <v>1451994.0061000001</v>
      </c>
    </row>
    <row r="33" spans="1:7" ht="12" customHeight="1" x14ac:dyDescent="0.15">
      <c r="A33" s="41" t="s">
        <v>18</v>
      </c>
      <c r="B33" s="41"/>
      <c r="C33" s="41"/>
      <c r="D33" s="41"/>
      <c r="E33" s="41"/>
      <c r="F33" s="41"/>
      <c r="G33" s="41"/>
    </row>
    <row r="34" spans="1:7" ht="188" customHeight="1" x14ac:dyDescent="0.15">
      <c r="A34" s="34" t="s">
        <v>19</v>
      </c>
      <c r="B34" s="34"/>
      <c r="C34" s="34"/>
      <c r="D34" s="34"/>
      <c r="E34" s="34"/>
      <c r="F34" s="34"/>
      <c r="G34" s="34"/>
    </row>
  </sheetData>
  <mergeCells count="6">
    <mergeCell ref="A34:G34"/>
    <mergeCell ref="C26:F26"/>
    <mergeCell ref="C27:F27"/>
    <mergeCell ref="C28:F28"/>
    <mergeCell ref="C29:F29"/>
    <mergeCell ref="A33:G33"/>
  </mergeCells>
  <pageMargins left="0.7" right="0.7" top="0.75" bottom="0.75" header="0.3" footer="0.3"/>
  <pageSetup paperSize="9" orientation="portrait" horizontalDpi="0" verticalDpi="0"/>
  <headerFooter>
    <oddHeader xml:space="preserve">&amp;C&amp;"-,Negrita"Estructura de Costos PBV - Casma
Propuesta económica Insuco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C5A-4F23-F341-8716-FC5C9971CD87}">
  <dimension ref="A1:H20"/>
  <sheetViews>
    <sheetView view="pageLayout" zoomScale="123" zoomScaleNormal="116" zoomScalePageLayoutView="123" workbookViewId="0">
      <selection activeCell="F17" sqref="F17"/>
    </sheetView>
  </sheetViews>
  <sheetFormatPr baseColWidth="10" defaultColWidth="11.5" defaultRowHeight="12" x14ac:dyDescent="0.15"/>
  <cols>
    <col min="1" max="1" width="6.6640625" style="3" customWidth="1"/>
    <col min="2" max="2" width="34.1640625" style="25" customWidth="1"/>
    <col min="3" max="3" width="6.1640625" style="3" customWidth="1"/>
    <col min="4" max="4" width="4.83203125" style="3" customWidth="1"/>
    <col min="5" max="5" width="9.5" style="3" customWidth="1"/>
    <col min="6" max="6" width="12.5" style="3" customWidth="1"/>
    <col min="7" max="16384" width="11.5" style="3"/>
  </cols>
  <sheetData>
    <row r="1" spans="1:7" ht="13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3" x14ac:dyDescent="0.15">
      <c r="A2" s="4">
        <v>1</v>
      </c>
      <c r="B2" s="5" t="s">
        <v>6</v>
      </c>
      <c r="C2" s="6"/>
      <c r="D2" s="6"/>
      <c r="E2" s="6"/>
      <c r="F2" s="7">
        <f>F4</f>
        <v>140280</v>
      </c>
    </row>
    <row r="3" spans="1:7" ht="13" x14ac:dyDescent="0.15">
      <c r="A3" s="6"/>
      <c r="B3" s="5" t="s">
        <v>7</v>
      </c>
      <c r="C3" s="6"/>
      <c r="D3" s="6"/>
      <c r="E3" s="6"/>
      <c r="F3" s="6"/>
    </row>
    <row r="4" spans="1:7" ht="13" x14ac:dyDescent="0.15">
      <c r="A4" s="8">
        <v>1.06</v>
      </c>
      <c r="B4" s="9" t="s">
        <v>21</v>
      </c>
      <c r="C4" s="10" t="s">
        <v>8</v>
      </c>
      <c r="D4" s="10">
        <v>12</v>
      </c>
      <c r="E4" s="11">
        <v>11690</v>
      </c>
      <c r="F4" s="11">
        <f>D4*E4</f>
        <v>140280</v>
      </c>
    </row>
    <row r="5" spans="1:7" ht="13" x14ac:dyDescent="0.15">
      <c r="A5" s="4">
        <v>2</v>
      </c>
      <c r="B5" s="5" t="s">
        <v>10</v>
      </c>
      <c r="C5" s="6"/>
      <c r="D5" s="6"/>
      <c r="E5" s="6"/>
      <c r="F5" s="7">
        <f>SUM(F7:F15)</f>
        <v>164350.72999999998</v>
      </c>
    </row>
    <row r="6" spans="1:7" ht="13" x14ac:dyDescent="0.15">
      <c r="A6" s="6"/>
      <c r="B6" s="5" t="s">
        <v>7</v>
      </c>
      <c r="C6" s="6"/>
      <c r="D6" s="6"/>
      <c r="E6" s="6"/>
      <c r="F6" s="7"/>
    </row>
    <row r="7" spans="1:7" ht="28" customHeight="1" x14ac:dyDescent="0.15">
      <c r="A7" s="12">
        <v>2.13</v>
      </c>
      <c r="B7" s="9" t="s">
        <v>20</v>
      </c>
      <c r="C7" s="10" t="s">
        <v>11</v>
      </c>
      <c r="D7" s="10">
        <v>50</v>
      </c>
      <c r="E7" s="11">
        <v>450</v>
      </c>
      <c r="F7" s="11">
        <f t="shared" ref="F7:F14" si="0">D7*E7</f>
        <v>22500</v>
      </c>
    </row>
    <row r="8" spans="1:7" ht="17" customHeight="1" x14ac:dyDescent="0.15">
      <c r="A8" s="12">
        <v>2.14</v>
      </c>
      <c r="B8" s="9" t="s">
        <v>34</v>
      </c>
      <c r="C8" s="10" t="s">
        <v>11</v>
      </c>
      <c r="D8" s="10">
        <v>12</v>
      </c>
      <c r="E8" s="11">
        <v>800</v>
      </c>
      <c r="F8" s="11">
        <f t="shared" si="0"/>
        <v>9600</v>
      </c>
      <c r="G8" s="26" t="e">
        <f>#REF!*0.27</f>
        <v>#REF!</v>
      </c>
    </row>
    <row r="9" spans="1:7" ht="28" customHeight="1" x14ac:dyDescent="0.15">
      <c r="A9" s="12">
        <v>2.15</v>
      </c>
      <c r="B9" s="9" t="s">
        <v>45</v>
      </c>
      <c r="C9" s="14" t="s">
        <v>8</v>
      </c>
      <c r="D9" s="15">
        <v>12</v>
      </c>
      <c r="E9" s="16">
        <v>40</v>
      </c>
      <c r="F9" s="11">
        <f t="shared" ref="F9" si="1">D9*E9</f>
        <v>480</v>
      </c>
      <c r="G9" s="3">
        <v>1480</v>
      </c>
    </row>
    <row r="10" spans="1:7" ht="15" customHeight="1" x14ac:dyDescent="0.15">
      <c r="A10" s="12">
        <v>2.16</v>
      </c>
      <c r="B10" s="13" t="s">
        <v>46</v>
      </c>
      <c r="C10" s="10" t="s">
        <v>25</v>
      </c>
      <c r="D10" s="10">
        <v>1</v>
      </c>
      <c r="E10" s="11">
        <v>2652</v>
      </c>
      <c r="F10" s="11">
        <f>D10*E10</f>
        <v>2652</v>
      </c>
      <c r="G10" s="26" t="e">
        <f>#REF!*0.27</f>
        <v>#REF!</v>
      </c>
    </row>
    <row r="11" spans="1:7" ht="14" customHeight="1" x14ac:dyDescent="0.15">
      <c r="A11" s="12">
        <v>2.17</v>
      </c>
      <c r="B11" s="13" t="s">
        <v>47</v>
      </c>
      <c r="C11" s="10" t="s">
        <v>25</v>
      </c>
      <c r="D11" s="30">
        <v>5</v>
      </c>
      <c r="E11" s="11">
        <v>2652</v>
      </c>
      <c r="F11" s="11">
        <f>D11*E11</f>
        <v>13260</v>
      </c>
    </row>
    <row r="12" spans="1:7" ht="17" customHeight="1" x14ac:dyDescent="0.15">
      <c r="A12" s="12">
        <v>2.1800000000000002</v>
      </c>
      <c r="B12" s="13" t="s">
        <v>22</v>
      </c>
      <c r="C12" s="14" t="s">
        <v>8</v>
      </c>
      <c r="D12" s="15">
        <v>10</v>
      </c>
      <c r="E12" s="16">
        <f>80*10</f>
        <v>800</v>
      </c>
      <c r="F12" s="11">
        <f t="shared" si="0"/>
        <v>8000</v>
      </c>
      <c r="G12" s="26" t="e">
        <f>#REF!*0.77</f>
        <v>#REF!</v>
      </c>
    </row>
    <row r="13" spans="1:7" ht="17" customHeight="1" x14ac:dyDescent="0.15">
      <c r="A13" s="12">
        <v>2.19</v>
      </c>
      <c r="B13" s="13" t="s">
        <v>23</v>
      </c>
      <c r="C13" s="14" t="s">
        <v>11</v>
      </c>
      <c r="D13" s="15">
        <v>1</v>
      </c>
      <c r="E13" s="16">
        <v>4260</v>
      </c>
      <c r="F13" s="11">
        <f t="shared" si="0"/>
        <v>4260</v>
      </c>
      <c r="G13" s="26" t="e">
        <f>#REF!*0.27</f>
        <v>#REF!</v>
      </c>
    </row>
    <row r="14" spans="1:7" ht="15" customHeight="1" x14ac:dyDescent="0.15">
      <c r="A14" s="12">
        <v>2.2000000000000002</v>
      </c>
      <c r="B14" s="9" t="s">
        <v>24</v>
      </c>
      <c r="C14" s="14" t="s">
        <v>25</v>
      </c>
      <c r="D14" s="15">
        <v>6</v>
      </c>
      <c r="E14" s="16">
        <v>370</v>
      </c>
      <c r="F14" s="11">
        <f t="shared" si="0"/>
        <v>2220</v>
      </c>
      <c r="G14" s="26" t="e">
        <f>#REF!*0.27</f>
        <v>#REF!</v>
      </c>
    </row>
    <row r="15" spans="1:7" ht="13" x14ac:dyDescent="0.15">
      <c r="A15" s="12">
        <v>2.2000000000000002</v>
      </c>
      <c r="B15" s="13" t="s">
        <v>27</v>
      </c>
      <c r="C15" s="10" t="s">
        <v>11</v>
      </c>
      <c r="D15" s="10">
        <v>1</v>
      </c>
      <c r="E15" s="11">
        <v>101378.73</v>
      </c>
      <c r="F15" s="11">
        <f>E15</f>
        <v>101378.73</v>
      </c>
      <c r="G15" s="26">
        <f>F15/18</f>
        <v>5632.1516666666666</v>
      </c>
    </row>
    <row r="17" spans="2:8" ht="13" x14ac:dyDescent="0.15">
      <c r="B17" s="17" t="s">
        <v>26</v>
      </c>
      <c r="C17" s="18"/>
      <c r="D17" s="18"/>
      <c r="E17" s="18"/>
      <c r="F17" s="19">
        <f>F2+F5</f>
        <v>304630.73</v>
      </c>
    </row>
    <row r="20" spans="2:8" ht="15" x14ac:dyDescent="0.2">
      <c r="B20" s="23"/>
      <c r="C20" s="24"/>
      <c r="D20"/>
      <c r="E20"/>
      <c r="F20"/>
      <c r="G20"/>
      <c r="H20"/>
    </row>
  </sheetData>
  <pageMargins left="0.7" right="0.7" top="0.75" bottom="0.75" header="0.3" footer="0.3"/>
  <pageSetup paperSize="9" orientation="portrait" horizontalDpi="0" verticalDpi="0"/>
  <headerFooter>
    <oddHeader>&amp;C&amp;"-,Negrita"Estructura de Costos PBV - Huarmey
Gastos Generales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CasmaV5</vt:lpstr>
      <vt:lpstr>GastosGenerales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2022-06-14T16:19:41Z</cp:lastPrinted>
  <dcterms:created xsi:type="dcterms:W3CDTF">2022-05-20T18:44:29Z</dcterms:created>
  <dcterms:modified xsi:type="dcterms:W3CDTF">2022-06-14T16:20:10Z</dcterms:modified>
</cp:coreProperties>
</file>