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E:\OBSERVACIONES SAN DAMIAN\"/>
    </mc:Choice>
  </mc:AlternateContent>
  <xr:revisionPtr revIDLastSave="0" documentId="8_{253D4699-A179-44D4-9CA1-04B30FBEE111}" xr6:coauthVersionLast="47" xr6:coauthVersionMax="47" xr10:uidLastSave="{00000000-0000-0000-0000-000000000000}"/>
  <bookViews>
    <workbookView xWindow="-120" yWindow="-120" windowWidth="29040" windowHeight="15840" xr2:uid="{84D3F0F2-E8AC-4594-B9DD-639AB95F11E5}"/>
  </bookViews>
  <sheets>
    <sheet name="Hoja1"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61" i="1" l="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1" i="1"/>
  <c r="G20" i="1"/>
  <c r="G19" i="1"/>
  <c r="G18" i="1"/>
  <c r="G17" i="1"/>
  <c r="G16" i="1"/>
  <c r="G15" i="1"/>
  <c r="G14" i="1"/>
  <c r="G13" i="1"/>
  <c r="G12" i="1"/>
  <c r="G11" i="1"/>
  <c r="G10" i="1"/>
  <c r="G9" i="1"/>
  <c r="G8" i="1"/>
  <c r="G7" i="1"/>
  <c r="G60" i="1" s="1"/>
  <c r="G62" i="1" l="1"/>
  <c r="G63" i="1" s="1"/>
</calcChain>
</file>

<file path=xl/sharedStrings.xml><?xml version="1.0" encoding="utf-8"?>
<sst xmlns="http://schemas.openxmlformats.org/spreadsheetml/2006/main" count="201" uniqueCount="153">
  <si>
    <t>PROYECTO: "PAQUETE 4: SOLUCIONES INTEGRALES DE LOS RÍOS CASMA Y HUARMEY"</t>
  </si>
  <si>
    <t>CONSTRUCCION DE DEFENSAS RIBEREÑAS EN SECTOR SAN DAMIAN</t>
  </si>
  <si>
    <t>OHLA CONSTRUCCIÓN</t>
  </si>
  <si>
    <t>ITEM</t>
  </si>
  <si>
    <t>DESCRIPCIÓN DE ACTIVIDADES</t>
  </si>
  <si>
    <t>MEDIDA</t>
  </si>
  <si>
    <t>Metrados</t>
  </si>
  <si>
    <t>P. UNITARIO
S/</t>
  </si>
  <si>
    <t>P. PARCIAL
S/</t>
  </si>
  <si>
    <t>OBRAS PROVISIONALES</t>
  </si>
  <si>
    <t>102.A</t>
  </si>
  <si>
    <t>CARTEL DE IDENTIFICACION DE LA OBRA DE 3.60M X 2.40M.</t>
  </si>
  <si>
    <t>und</t>
  </si>
  <si>
    <t>No se tiene observación</t>
  </si>
  <si>
    <t>103.B</t>
  </si>
  <si>
    <t>INSTALACIÓN DE FACILIDADES Y CAMPAMENTOS</t>
  </si>
  <si>
    <t>glb</t>
  </si>
  <si>
    <t>Justificar la necesidad de contar con 2 grupos electrógenos para servicios de campamento.</t>
  </si>
  <si>
    <t>OBRAS PRELIMINARES</t>
  </si>
  <si>
    <t>201.B</t>
  </si>
  <si>
    <t>MOVILIZACIÓN Y DESMOVILIZACIÓN DE EQUIPOS Y/O MAQUINARIA</t>
  </si>
  <si>
    <t>Debe presentar histograma de equipos para justificar el costo de movilización y desmovilización, así como el disgregado de la partida</t>
  </si>
  <si>
    <t>202.A</t>
  </si>
  <si>
    <t>TRAZO, NIVELACCION Y REPLANTEO PRELIMINAR</t>
  </si>
  <si>
    <t>km</t>
  </si>
  <si>
    <t>203.B</t>
  </si>
  <si>
    <t>CONTROL TOPOGRAFICO DURANTE LA EJECUCIÓN</t>
  </si>
  <si>
    <t>mes</t>
  </si>
  <si>
    <t>No se tiene observación, considera solo una cuadrilla. Verificar el precio del peón.</t>
  </si>
  <si>
    <t>204.B</t>
  </si>
  <si>
    <t>HABILITACIÓN DE ACCESOS</t>
  </si>
  <si>
    <t>Revisar la sub partida "Material Lastre" La incidencia del transporte mayor a 1Km que se considera es alta, teniendo en cuenta que la cantera de rio se encuentra en la misma zona de trabajo. Considera motoniveladora, se debe revisar la incidencia de este equipo ya que los accesos son de tramos cortos.</t>
  </si>
  <si>
    <t>206.A</t>
  </si>
  <si>
    <t>DESVIO Y MANEJO DE AGUAS SUPERFICIALES</t>
  </si>
  <si>
    <t>m3</t>
  </si>
  <si>
    <t>Verificar el rendimiento de la actividad, dado que se contempla 01 tractor D6 + 0.25 excavadora 336 y la incidencia de cada equipo.</t>
  </si>
  <si>
    <t>207.A</t>
  </si>
  <si>
    <t>MANTENIMIENTO DE TRÁNSITO Y SEGURIDAD VIAL EN ACCESOS A LA OBRA Y ÁREAS AUXILIARES (Canteras, DME/DMO, Fuentes de agua)</t>
  </si>
  <si>
    <t>No se evidencia en los P.U´s la consideración de algún tipo de señalética (carteles, cilindros pintados,etc) que deben ser usados durante la actividad.</t>
  </si>
  <si>
    <t>OPERACIÓN Y EXPLOTACION DE MATERIAL</t>
  </si>
  <si>
    <t>304.A</t>
  </si>
  <si>
    <t>EXPLOTACION Y PREPARACION DE MATERIAL PARA CONFORMACION DE DIQUE</t>
  </si>
  <si>
    <t>Verificar el indice de desperdicio considerado para la partida. La sub partida "Material de préstamo indica Zarandeo estático. Se solicita aclarar o justificar a que distancia se acopiará el material zarandeado ya que están considerando un volquete.</t>
  </si>
  <si>
    <t>304.C</t>
  </si>
  <si>
    <t>EXPLOTACION Y PREPARACION DE MATERIAL PARA AFIRMADO EN CORONA</t>
  </si>
  <si>
    <t>305.A</t>
  </si>
  <si>
    <t>PREPARACIÓN DE MATERIAL PARA CONFORMACION DE DIQUE</t>
  </si>
  <si>
    <t>Verificar el indice de desperdicio considerado para la partida. En la sub partida Zarandeo de material justificar por qué el uso de excavadora y cargador frontal. Tener en cuenta que esta partida es diferente a la explotación. Justificar también la subpartida de trasporte interno .</t>
  </si>
  <si>
    <t>MOVIMIENTO DE TIERRAS</t>
  </si>
  <si>
    <t>B1</t>
  </si>
  <si>
    <t>CONSTRUCCIÓN DE DIQUE NUEVO</t>
  </si>
  <si>
    <t>401.A</t>
  </si>
  <si>
    <t>DESBROCE Y LIMPIEZA</t>
  </si>
  <si>
    <t xml:space="preserve"> ha </t>
  </si>
  <si>
    <t>Debe considerar motosierra para desbroce manual y personal para esta labor.</t>
  </si>
  <si>
    <t>402.B</t>
  </si>
  <si>
    <t>EXCAVACIÓN MASIVA EN MATERIAL SUELTO, CON EQUIPO</t>
  </si>
  <si>
    <t xml:space="preserve"> m3 </t>
  </si>
  <si>
    <t>No se tiene observación respecto a los recursos y rendimiento considerado en la partida.</t>
  </si>
  <si>
    <t>402.C</t>
  </si>
  <si>
    <t>EXCAVACIÓN EN ROCA SUELTA, CON EQUIPO</t>
  </si>
  <si>
    <t>Verificar la conveniencia de incluir una incidencia de tractor D6 en la partida. Esto teniendo en cuenta que si se incluye en la partida de excavación en material suelto.Postor considera martillo hidráulico, sin embargo en el TdR no define la utilización de este equipo para esta partida.</t>
  </si>
  <si>
    <t>402.D</t>
  </si>
  <si>
    <t>EXCAVACION DE UÑA EN MATERIAL CON NIVEL FREATICO</t>
  </si>
  <si>
    <t xml:space="preserve">No se tiene observación respecto a los recursos y rendimiento considerado en la partida. </t>
  </si>
  <si>
    <t>402.E</t>
  </si>
  <si>
    <t>EXCAVACION EN ROCA FIJA</t>
  </si>
  <si>
    <t>El expediente de procura aceptado; sin embargo se actualizo planilla de metrados durante el proceso de licitacióna. El postor OHLA cuenta con un rendimiento menor al promedio con los equipos que proponen. Se solicita que pueda verificarse.</t>
  </si>
  <si>
    <t>403.A</t>
  </si>
  <si>
    <t>CONFORMACIÓN Y COMPACTACIÓN DE DIQUE</t>
  </si>
  <si>
    <t>No ha considerado plancha compactadora o rodillo bermero, ya que será necesario en los sectores donde la cota de terreno de fundación del dique no es totalmente horizontal o de dificiel acceso para el tambor del rodillo.</t>
  </si>
  <si>
    <t>404.B</t>
  </si>
  <si>
    <t>ENROCADO Y ACOMODO PARA PROTECCIÓN DE TALUD TIPO 2</t>
  </si>
  <si>
    <t>Verificar rendimiento teniendo en cuenta que ha considerado trabajar con 2 excavadoras. Justificar el uso de un tractor de orugas para la actividad de enrocado.</t>
  </si>
  <si>
    <t>404.E</t>
  </si>
  <si>
    <t>ENROCADO Y ACOMODO EN UÑA ANTISOCAVANTE TIPO 2</t>
  </si>
  <si>
    <t>405.A</t>
  </si>
  <si>
    <t>DESCOLMATACIÓN DEL CAUCE</t>
  </si>
  <si>
    <t>406.A</t>
  </si>
  <si>
    <t>REFINE Y PERFILADO DE TALUD</t>
  </si>
  <si>
    <t xml:space="preserve"> m2 </t>
  </si>
  <si>
    <t>No se tiene observación respecto a los recursos y rendimiento considerado en la partida. Revisar la incidencia de la excavadora en la actividad. El APU indica 0.5 cuando es el único equipo que trabajará en esta actividad y revisar la necesidad de 02 peones</t>
  </si>
  <si>
    <t>407.A</t>
  </si>
  <si>
    <t>MEJORAMIENTO DE SUELO DE FUNDACIÓN</t>
  </si>
  <si>
    <t xml:space="preserve">Revisar rendimiento de la subpartida de excavación para fundaciones. El TdR en la pag. 101 indica que debe excavarse el material no competente en caso se encuentre de esta manera en el terreno, por lo tanto en dichas zonas debe también rellenarse y compactarse. No se ha considerado esta última actividad dentro del desarrollo del APU. Se debe considerar también un equipo de compactación menor en el caso que el tambor del rodillo no llegue a compactar dichas zonas. </t>
  </si>
  <si>
    <t>409.A</t>
  </si>
  <si>
    <t>GEOTEXTIL NO TEJIDO CLASE 1, INCLUYE SUMINISTRO E INSTALACIÓN</t>
  </si>
  <si>
    <t>m2</t>
  </si>
  <si>
    <t>No se tiene observación respecto a los recursos y rendimiento considerado en la partida, aclarar que compone los materiales varios. Tener en cuenta que en el itemizado y especificación técnica indica clase 1 , corregir el nombre de la partida.</t>
  </si>
  <si>
    <t>410.A</t>
  </si>
  <si>
    <t>CONFORMACIÓN DE DME/DMO</t>
  </si>
  <si>
    <t>Se sugiere revisar o confirmar el rendimiento y verificar la incidencia de la excavadora en la partida.</t>
  </si>
  <si>
    <t>412.A</t>
  </si>
  <si>
    <t>RELLENO COMPACTADO CON MATERIAL PARA AFIRMADO EN CORONA</t>
  </si>
  <si>
    <t>Verificar personal obrero para conformación de relleno: plantillero, nivelador.</t>
  </si>
  <si>
    <t>413.A</t>
  </si>
  <si>
    <t>RELLENO CON MATERIAL PROPIO</t>
  </si>
  <si>
    <t>No se tiene observación respecto a los recursos y rendimiento considerado en la partida. OHLA considera un tractor de oruga, mas no motinevalora ni rodillo compactador. El tractor solo no garantiza la superficie uniforme, considerando que las especificaicones tecnicas piden una superficie uniforme.</t>
  </si>
  <si>
    <t>416.A</t>
  </si>
  <si>
    <t>PERFILADO Y COMPACTACIÓN PARA FUNDACIÓN DE DIQUE</t>
  </si>
  <si>
    <t>Se sugiere revisar la incidencia del rodilla para la partida y el rendimiento propuesto.</t>
  </si>
  <si>
    <t>TRANSPORTES DE MATERIAL</t>
  </si>
  <si>
    <t>501.A</t>
  </si>
  <si>
    <t>CARGUIO Y ACARREO DE MATERIAL PROPIO P/DIQUE D≤1km</t>
  </si>
  <si>
    <t xml:space="preserve"> m3-km</t>
  </si>
  <si>
    <t>Indicar como se obtuvo el rendimiento de transporte, presentar cuadro de velocidades y ciclo de transporte.</t>
  </si>
  <si>
    <t>501.B</t>
  </si>
  <si>
    <t>CARGUIO Y ACARREO DE MATERIAL DE PRESTAMO P/DIQUE D≤1km</t>
  </si>
  <si>
    <t>m3-km</t>
  </si>
  <si>
    <t>501.D</t>
  </si>
  <si>
    <t>CARGUÍO Y TRANSPORTE DE MATERIAL AFIRMADO ≤1KM</t>
  </si>
  <si>
    <t>502.A</t>
  </si>
  <si>
    <t>ACARREO DE MATERIAL PROPIO P/DIQUE D&gt;1Km</t>
  </si>
  <si>
    <t>502.B</t>
  </si>
  <si>
    <t>ACARREO DE MATERIAL DE PRESTAMO P/DIQUE D&gt;1Km</t>
  </si>
  <si>
    <t>502.D</t>
  </si>
  <si>
    <t>TRANSPORTE DE MATERIAL AFIRMADO &gt;1KM</t>
  </si>
  <si>
    <t>503.B</t>
  </si>
  <si>
    <t>CARGUIO Y TRANSPORTE DE MATERIAL EXCEDENTE CON EQUIPO D≤ 1km</t>
  </si>
  <si>
    <t xml:space="preserve"> m3 -km</t>
  </si>
  <si>
    <t>504.B</t>
  </si>
  <si>
    <t>TRANSPORTE DE MATERIAL EXCEDENTE CON EQUIPO D&gt;1KM</t>
  </si>
  <si>
    <t>505.B</t>
  </si>
  <si>
    <t>CARGUIO Y TRANSPORTE DE ROCA SELECIONADA DE CANTERAS A SECHIN  ≤1km</t>
  </si>
  <si>
    <t>506.A</t>
  </si>
  <si>
    <t>TRANSPORTE DE ROCA SELECIONADA DE CANTERAS A SECHIN  &gt;1km</t>
  </si>
  <si>
    <t>COMPONENTES DE INTERFERENCIAS</t>
  </si>
  <si>
    <t>602.A</t>
  </si>
  <si>
    <t>REUBICACIÓN DE CANAL REVESTIDO</t>
  </si>
  <si>
    <t>m</t>
  </si>
  <si>
    <t>No se tiene observación respecto a los recursos y rendimiento considerado en la partida</t>
  </si>
  <si>
    <t>603.A</t>
  </si>
  <si>
    <t>REEMPLAZO DE BOCATOMA</t>
  </si>
  <si>
    <t>607.A</t>
  </si>
  <si>
    <t>PASE TEMPORAL CON TMC</t>
  </si>
  <si>
    <t>609.A</t>
  </si>
  <si>
    <t>EMBOQUILLADO DE PIEDRA CON CONCRETO</t>
  </si>
  <si>
    <t>No se ha considerado el recurso de Piedra grande y/o mediana. OHLA muestra la fabricación de concreto forma de manual así como la colocación. No se encuentra desarrollo de la subpartida colocación de piedra. No se evidencia carguío o transporte de roca. Considera piedra chancada la cuál no se puede obtener en la zona. No se considera transporte de roca. Revisar rendimiento.</t>
  </si>
  <si>
    <t>TRABAJOS COMPLEMENTARIOS</t>
  </si>
  <si>
    <t>701.A</t>
  </si>
  <si>
    <t>REFUERZO DE PUENTE AIJA 1</t>
  </si>
  <si>
    <t>Revisar el costo del técnico especialista y la incidencia del camión grúa para la partida</t>
  </si>
  <si>
    <t>702.A</t>
  </si>
  <si>
    <t>REFUERZO DE PUENTE AIJA 2</t>
  </si>
  <si>
    <t>TRABAJOS DE CIERRE</t>
  </si>
  <si>
    <t>902.A</t>
  </si>
  <si>
    <t>PLAN DE MANEJO AMBIENTAL</t>
  </si>
  <si>
    <t>SUBTOTAL</t>
  </si>
  <si>
    <t>GASTOS GENERALES</t>
  </si>
  <si>
    <r>
      <rPr>
        <b/>
        <sz val="11"/>
        <rFont val="Arial"/>
        <family val="2"/>
      </rPr>
      <t>Gastos de operación de producción:</t>
    </r>
    <r>
      <rPr>
        <sz val="11"/>
        <rFont val="Arial"/>
        <family val="2"/>
      </rPr>
      <t xml:space="preserve">
Corregir el responsables y supervisor SSOMA, ya que cuenta con los cargos de Medio Ambiente de forma independiente.
Confirmar si los ensayos de calidad seran por parte directa del contratista  y confirmar si han considerado laboratorio.
No cuenta con personal mecanico, solo con jefe de equipos.
Los choferes estan siendo considerados como personal propio.
</t>
    </r>
    <r>
      <rPr>
        <b/>
        <sz val="11"/>
        <rFont val="Arial"/>
        <family val="2"/>
      </rPr>
      <t>Transporte de personal:</t>
    </r>
    <r>
      <rPr>
        <sz val="11"/>
        <rFont val="Arial"/>
        <family val="2"/>
      </rPr>
      <t xml:space="preserve"> no se tiene observaciones
</t>
    </r>
    <r>
      <rPr>
        <b/>
        <sz val="11"/>
        <rFont val="Arial"/>
        <family val="2"/>
      </rPr>
      <t>Gastos del Dpto. Seguridad y Salud / Medio Ambiente</t>
    </r>
    <r>
      <rPr>
        <sz val="11"/>
        <rFont val="Arial"/>
        <family val="2"/>
      </rPr>
      <t xml:space="preserve">:
</t>
    </r>
    <r>
      <rPr>
        <b/>
        <sz val="11"/>
        <rFont val="Arial"/>
        <family val="2"/>
      </rPr>
      <t>Equipos de protección personal:</t>
    </r>
    <r>
      <rPr>
        <sz val="11"/>
        <rFont val="Arial"/>
        <family val="2"/>
      </rPr>
      <t xml:space="preserve">
Justificar el precio del EPP  de personal indirectoy la cantidad .de EPP.
Justificar precio de EPP de personal directo.
</t>
    </r>
    <r>
      <rPr>
        <b/>
        <sz val="11"/>
        <rFont val="Arial"/>
        <family val="2"/>
      </rPr>
      <t xml:space="preserve">Equipos de protección colectiva:
</t>
    </r>
    <r>
      <rPr>
        <sz val="11"/>
        <rFont val="Arial"/>
        <family val="2"/>
      </rPr>
      <t xml:space="preserve">Equipos prevención Fatiga y Somnolencia - Costo de inicializacion: Revisar el numero de equipos y justificar el precio.
Equipos prevención Fatiga y Somnolencia - Costo monitoreo mensual: Especificar que tipo de monitorio se realizará.
Materiales de seguridad colectiva: Desglosar en que consiste esta partida.
Sustentar las charlas de inducción a todo el personal y revisar cantidad de personal de gg.
Telefonia: Justificar el uso de los telefonos moviles teniendo en cuenta que no hay señal en el area.
Equipamiento de taller : Se duplica se considero en el C.D. PARTIDA DE INSTALACION Y FACILIDADES DE CAMPAMENTO
No esta considerando Gatsos financieros, ni gastos de seguro.
</t>
    </r>
    <r>
      <rPr>
        <b/>
        <sz val="11"/>
        <rFont val="Arial"/>
        <family val="2"/>
      </rPr>
      <t>Equipos:</t>
    </r>
    <r>
      <rPr>
        <sz val="11"/>
        <rFont val="Arial"/>
        <family val="2"/>
      </rPr>
      <t xml:space="preserve">
No considera ambulancia, confirmar si considera cisterna de combustible para despacho a equipos. Justificar las camabajas debido a que se tiene una partida de movilización y desmovilización.
Examen medico: no considera examenes medicos de retiro.
Equipos topograficos: Confirmar si considera equipos de topografía</t>
    </r>
  </si>
  <si>
    <t>UTILIDAD</t>
  </si>
  <si>
    <t>TOTAL</t>
  </si>
  <si>
    <t>COMENTARIOS A LA OFERTA ECONÓMICA - OHLA CONSTRUCCIÓN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</si>
</sst>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7" x14ac:knownFonts="1">
    <font>
      <sz val="11"/>
      <color theme="1"/>
      <name val="Calibri"/>
      <family val="2"/>
      <scheme val="minor"/>
    </font>
    <font>
      <sz val="11"/>
      <color rgb="FFFF0000"/>
      <name val="Calibri"/>
      <family val="2"/>
      <scheme val="minor"/>
    </font>
    <font>
      <sz val="11"/>
      <name val="Arial"/>
      <family val="2"/>
    </font>
    <font>
      <sz val="10"/>
      <color indexed="8"/>
      <name val="Arial"/>
      <family val="2"/>
    </font>
    <font>
      <b/>
      <sz val="11"/>
      <color indexed="8"/>
      <name val="Arial"/>
      <family val="2"/>
    </font>
    <font>
      <sz val="11"/>
      <color indexed="8"/>
      <name val="Arial Narrow"/>
      <family val="2"/>
    </font>
    <font>
      <b/>
      <sz val="11"/>
      <name val="Arial"/>
      <family val="2"/>
    </font>
    <font>
      <b/>
      <sz val="11"/>
      <color theme="3"/>
      <name val="Arial"/>
      <family val="2"/>
    </font>
    <font>
      <b/>
      <sz val="11"/>
      <color rgb="FFFFFFFF"/>
      <name val="Calibri"/>
      <family val="2"/>
      <scheme val="minor"/>
    </font>
    <font>
      <sz val="10"/>
      <name val="Arial"/>
      <family val="2"/>
    </font>
    <font>
      <b/>
      <sz val="11"/>
      <name val="Calibri"/>
      <family val="2"/>
      <scheme val="minor"/>
    </font>
    <font>
      <sz val="11"/>
      <name val="Calibri"/>
      <family val="2"/>
      <scheme val="minor"/>
    </font>
    <font>
      <b/>
      <sz val="11"/>
      <color indexed="8"/>
      <name val="Arial Narrow"/>
      <family val="2"/>
    </font>
    <font>
      <sz val="11"/>
      <name val="Arial Narrow"/>
      <family val="2"/>
    </font>
    <font>
      <b/>
      <sz val="11"/>
      <color theme="1"/>
      <name val="Arial"/>
      <family val="2"/>
    </font>
    <font>
      <sz val="11"/>
      <color theme="1"/>
      <name val="Times New Roman"/>
      <family val="1"/>
    </font>
    <font>
      <sz val="11"/>
      <color theme="1"/>
      <name val="Arial"/>
      <family val="2"/>
    </font>
  </fonts>
  <fills count="6">
    <fill>
      <patternFill patternType="none"/>
    </fill>
    <fill>
      <patternFill patternType="gray125"/>
    </fill>
    <fill>
      <patternFill patternType="solid">
        <fgColor rgb="FF002060"/>
        <bgColor indexed="64"/>
      </patternFill>
    </fill>
    <fill>
      <patternFill patternType="solid">
        <fgColor theme="7"/>
        <bgColor indexed="64"/>
      </patternFill>
    </fill>
    <fill>
      <patternFill patternType="solid">
        <fgColor theme="0" tint="-0.14999847407452621"/>
        <bgColor indexed="64"/>
      </patternFill>
    </fill>
    <fill>
      <patternFill patternType="solid">
        <fgColor theme="4" tint="0.79998168889431442"/>
        <bgColor indexed="64"/>
      </patternFill>
    </fill>
  </fills>
  <borders count="42">
    <border>
      <left/>
      <right/>
      <top/>
      <bottom/>
      <diagonal/>
    </border>
    <border>
      <left/>
      <right/>
      <top/>
      <bottom style="medium">
        <color auto="1"/>
      </bottom>
      <diagonal/>
    </border>
    <border>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thin">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style="medium">
        <color indexed="64"/>
      </right>
      <top style="thin">
        <color indexed="64"/>
      </top>
      <bottom style="hair">
        <color indexed="64"/>
      </bottom>
      <diagonal/>
    </border>
    <border>
      <left style="thin">
        <color auto="1"/>
      </left>
      <right/>
      <top style="hair">
        <color auto="1"/>
      </top>
      <bottom style="hair">
        <color auto="1"/>
      </bottom>
      <diagonal/>
    </border>
    <border>
      <left style="medium">
        <color indexed="64"/>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right style="hair">
        <color auto="1"/>
      </right>
      <top style="hair">
        <color auto="1"/>
      </top>
      <bottom style="hair">
        <color auto="1"/>
      </bottom>
      <diagonal/>
    </border>
    <border>
      <left style="hair">
        <color auto="1"/>
      </left>
      <right style="medium">
        <color indexed="64"/>
      </right>
      <top style="hair">
        <color auto="1"/>
      </top>
      <bottom style="hair">
        <color auto="1"/>
      </bottom>
      <diagonal/>
    </border>
    <border>
      <left style="medium">
        <color indexed="64"/>
      </left>
      <right style="medium">
        <color indexed="64"/>
      </right>
      <top style="hair">
        <color auto="1"/>
      </top>
      <bottom style="hair">
        <color auto="1"/>
      </bottom>
      <diagonal/>
    </border>
    <border>
      <left style="thin">
        <color indexed="64"/>
      </left>
      <right/>
      <top style="thin">
        <color rgb="FF000000"/>
      </top>
      <bottom/>
      <diagonal/>
    </border>
    <border>
      <left style="medium">
        <color indexed="64"/>
      </left>
      <right style="thin">
        <color rgb="FF000000"/>
      </right>
      <top style="thin">
        <color rgb="FF000000"/>
      </top>
      <bottom/>
      <diagonal/>
    </border>
    <border>
      <left style="thin">
        <color rgb="FF000000"/>
      </left>
      <right style="thin">
        <color rgb="FF000000"/>
      </right>
      <top style="thin">
        <color rgb="FF000000"/>
      </top>
      <bottom/>
      <diagonal/>
    </border>
    <border>
      <left style="medium">
        <color indexed="64"/>
      </left>
      <right style="hair">
        <color indexed="64"/>
      </right>
      <top style="thin">
        <color rgb="FF000000"/>
      </top>
      <bottom/>
      <diagonal/>
    </border>
    <border>
      <left/>
      <right style="thin">
        <color rgb="FF000000"/>
      </right>
      <top style="thin">
        <color rgb="FF000000"/>
      </top>
      <bottom/>
      <diagonal/>
    </border>
    <border>
      <left style="thin">
        <color rgb="FF000000"/>
      </left>
      <right style="medium">
        <color indexed="64"/>
      </right>
      <top style="thin">
        <color rgb="FF000000"/>
      </top>
      <bottom/>
      <diagonal/>
    </border>
    <border>
      <left style="thin">
        <color auto="1"/>
      </left>
      <right/>
      <top style="thin">
        <color auto="1"/>
      </top>
      <bottom style="thin">
        <color auto="1"/>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rgb="FF000000"/>
      </top>
      <bottom style="thin">
        <color indexed="64"/>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medium">
        <color indexed="64"/>
      </left>
      <right style="hair">
        <color indexed="64"/>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medium">
        <color indexed="64"/>
      </right>
      <top/>
      <bottom style="medium">
        <color indexed="64"/>
      </bottom>
      <diagonal/>
    </border>
  </borders>
  <cellStyleXfs count="4">
    <xf numFmtId="0" fontId="0" fillId="0" borderId="0"/>
    <xf numFmtId="0" fontId="3" fillId="0" borderId="0">
      <alignment vertical="top"/>
    </xf>
    <xf numFmtId="43" fontId="9" fillId="0" borderId="0" applyFont="0" applyFill="0" applyBorder="0" applyAlignment="0" applyProtection="0"/>
    <xf numFmtId="9" fontId="9" fillId="0" borderId="0" applyFont="0" applyFill="0" applyBorder="0" applyAlignment="0" applyProtection="0"/>
  </cellStyleXfs>
  <cellXfs count="76">
    <xf numFmtId="0" fontId="0" fillId="0" borderId="0" xfId="0"/>
    <xf numFmtId="0" fontId="2" fillId="0" borderId="0" xfId="0" applyFont="1" applyAlignment="1">
      <alignment vertical="center" wrapText="1"/>
    </xf>
    <xf numFmtId="0" fontId="4" fillId="0" borderId="0" xfId="1" applyFont="1" applyAlignment="1">
      <alignment horizontal="left" vertical="center" wrapText="1" readingOrder="1"/>
    </xf>
    <xf numFmtId="0" fontId="5" fillId="0" borderId="0" xfId="1" applyFont="1" applyAlignment="1">
      <alignment horizontal="left" vertical="center" wrapText="1" readingOrder="1"/>
    </xf>
    <xf numFmtId="0" fontId="6" fillId="0" borderId="0" xfId="0" applyFont="1" applyAlignment="1">
      <alignment horizontal="left" vertical="center" wrapText="1"/>
    </xf>
    <xf numFmtId="0" fontId="2" fillId="0" borderId="0" xfId="0" applyFont="1" applyAlignment="1">
      <alignment horizontal="center" vertical="center" wrapText="1"/>
    </xf>
    <xf numFmtId="0" fontId="2" fillId="0" borderId="1" xfId="0" applyFont="1" applyBorder="1" applyAlignment="1">
      <alignment vertical="center" wrapText="1"/>
    </xf>
    <xf numFmtId="4" fontId="7" fillId="0" borderId="2" xfId="0" applyNumberFormat="1" applyFont="1" applyBorder="1" applyAlignment="1">
      <alignment horizontal="center" vertical="center" wrapText="1"/>
    </xf>
    <xf numFmtId="4" fontId="7" fillId="0" borderId="3" xfId="0" applyNumberFormat="1" applyFont="1" applyBorder="1" applyAlignment="1">
      <alignment horizontal="center" vertical="center" wrapText="1"/>
    </xf>
    <xf numFmtId="4" fontId="7" fillId="0" borderId="4" xfId="0" applyNumberFormat="1" applyFont="1" applyBorder="1" applyAlignment="1">
      <alignment horizontal="center" vertical="center" wrapText="1"/>
    </xf>
    <xf numFmtId="4" fontId="7" fillId="0" borderId="5" xfId="0" applyNumberFormat="1" applyFont="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43" fontId="8" fillId="2" borderId="9" xfId="2" applyFont="1" applyFill="1" applyBorder="1" applyAlignment="1">
      <alignment horizontal="center" vertical="center" wrapText="1"/>
    </xf>
    <xf numFmtId="43" fontId="8" fillId="2" borderId="10" xfId="2" applyFont="1" applyFill="1" applyBorder="1" applyAlignment="1">
      <alignment horizontal="center" vertical="center" wrapText="1"/>
    </xf>
    <xf numFmtId="43" fontId="8" fillId="0" borderId="0" xfId="2" applyFont="1" applyFill="1" applyBorder="1" applyAlignment="1">
      <alignment horizontal="center" vertical="center" wrapText="1"/>
    </xf>
    <xf numFmtId="43" fontId="8" fillId="3" borderId="7" xfId="2" applyFont="1" applyFill="1" applyBorder="1" applyAlignment="1">
      <alignment horizontal="center" vertical="center" wrapText="1"/>
    </xf>
    <xf numFmtId="0" fontId="10" fillId="4" borderId="11" xfId="0" applyFont="1" applyFill="1" applyBorder="1" applyAlignment="1">
      <alignment horizontal="right" vertical="center" wrapText="1"/>
    </xf>
    <xf numFmtId="0" fontId="10" fillId="4" borderId="12" xfId="0" applyFont="1" applyFill="1" applyBorder="1" applyAlignment="1">
      <alignment vertical="center" wrapText="1"/>
    </xf>
    <xf numFmtId="0" fontId="11" fillId="4" borderId="13" xfId="0" applyFont="1" applyFill="1" applyBorder="1" applyAlignment="1">
      <alignment vertical="center" wrapText="1"/>
    </xf>
    <xf numFmtId="43" fontId="11" fillId="4" borderId="12" xfId="2" applyFont="1" applyFill="1" applyBorder="1" applyAlignment="1">
      <alignment vertical="center" wrapText="1"/>
    </xf>
    <xf numFmtId="43" fontId="11" fillId="4" borderId="14" xfId="2" applyFont="1" applyFill="1" applyBorder="1" applyAlignment="1">
      <alignment vertical="center" wrapText="1"/>
    </xf>
    <xf numFmtId="43" fontId="11" fillId="4" borderId="15" xfId="2" applyFont="1" applyFill="1" applyBorder="1" applyAlignment="1">
      <alignment vertical="center" wrapText="1"/>
    </xf>
    <xf numFmtId="43" fontId="11" fillId="0" borderId="0" xfId="2" applyFont="1" applyFill="1" applyBorder="1" applyAlignment="1">
      <alignment vertical="center" wrapText="1"/>
    </xf>
    <xf numFmtId="43" fontId="2" fillId="4" borderId="16" xfId="2" applyFont="1" applyFill="1" applyBorder="1" applyAlignment="1">
      <alignment vertical="center" wrapText="1"/>
    </xf>
    <xf numFmtId="0" fontId="11" fillId="0" borderId="17" xfId="0" applyFont="1" applyBorder="1" applyAlignment="1">
      <alignment horizontal="right" vertical="center" wrapText="1"/>
    </xf>
    <xf numFmtId="0" fontId="11" fillId="0" borderId="18" xfId="0" applyFont="1" applyBorder="1" applyAlignment="1">
      <alignment vertical="center" wrapText="1"/>
    </xf>
    <xf numFmtId="0" fontId="11" fillId="0" borderId="19" xfId="0" applyFont="1" applyBorder="1" applyAlignment="1">
      <alignment horizontal="center" vertical="center" wrapText="1"/>
    </xf>
    <xf numFmtId="43" fontId="11" fillId="0" borderId="18" xfId="2" applyFont="1" applyBorder="1" applyAlignment="1">
      <alignment vertical="center" wrapText="1"/>
    </xf>
    <xf numFmtId="43" fontId="11" fillId="0" borderId="20" xfId="2" applyFont="1" applyBorder="1" applyAlignment="1">
      <alignment vertical="center" wrapText="1"/>
    </xf>
    <xf numFmtId="43" fontId="11" fillId="0" borderId="21" xfId="2" applyFont="1" applyFill="1" applyBorder="1" applyAlignment="1">
      <alignment vertical="center" wrapText="1"/>
    </xf>
    <xf numFmtId="43" fontId="5" fillId="0" borderId="0" xfId="2" applyFont="1" applyFill="1" applyBorder="1" applyAlignment="1">
      <alignment vertical="center" wrapText="1"/>
    </xf>
    <xf numFmtId="43" fontId="2" fillId="0" borderId="22" xfId="2" applyFont="1" applyBorder="1" applyAlignment="1">
      <alignment vertical="center" wrapText="1"/>
    </xf>
    <xf numFmtId="0" fontId="10" fillId="4" borderId="17" xfId="0" applyFont="1" applyFill="1" applyBorder="1" applyAlignment="1">
      <alignment horizontal="right" vertical="center" wrapText="1"/>
    </xf>
    <xf numFmtId="0" fontId="10" fillId="4" borderId="18" xfId="0" applyFont="1" applyFill="1" applyBorder="1" applyAlignment="1">
      <alignment vertical="center" wrapText="1"/>
    </xf>
    <xf numFmtId="0" fontId="10" fillId="4" borderId="19" xfId="0" applyFont="1" applyFill="1" applyBorder="1" applyAlignment="1">
      <alignment horizontal="center" vertical="center" wrapText="1"/>
    </xf>
    <xf numFmtId="43" fontId="11" fillId="4" borderId="18" xfId="2" applyFont="1" applyFill="1" applyBorder="1" applyAlignment="1">
      <alignment vertical="center" wrapText="1"/>
    </xf>
    <xf numFmtId="43" fontId="11" fillId="4" borderId="20" xfId="2" applyFont="1" applyFill="1" applyBorder="1" applyAlignment="1">
      <alignment vertical="center" wrapText="1"/>
    </xf>
    <xf numFmtId="43" fontId="11" fillId="4" borderId="21" xfId="2" applyFont="1" applyFill="1" applyBorder="1" applyAlignment="1">
      <alignment vertical="center" wrapText="1"/>
    </xf>
    <xf numFmtId="43" fontId="12" fillId="0" borderId="0" xfId="2" applyFont="1" applyFill="1" applyBorder="1" applyAlignment="1">
      <alignment vertical="center" wrapText="1"/>
    </xf>
    <xf numFmtId="43" fontId="2" fillId="4" borderId="22" xfId="2" applyFont="1" applyFill="1" applyBorder="1" applyAlignment="1">
      <alignment vertical="center" wrapText="1"/>
    </xf>
    <xf numFmtId="43" fontId="11" fillId="0" borderId="18" xfId="2" applyFont="1" applyFill="1" applyBorder="1" applyAlignment="1">
      <alignment vertical="center" wrapText="1"/>
    </xf>
    <xf numFmtId="43" fontId="11" fillId="0" borderId="20" xfId="2" applyFont="1" applyFill="1" applyBorder="1" applyAlignment="1">
      <alignment vertical="center" wrapText="1"/>
    </xf>
    <xf numFmtId="43" fontId="2" fillId="0" borderId="22" xfId="2" applyFont="1" applyFill="1" applyBorder="1" applyAlignment="1">
      <alignment vertical="center" wrapText="1"/>
    </xf>
    <xf numFmtId="0" fontId="2" fillId="0" borderId="22" xfId="2" applyNumberFormat="1" applyFont="1" applyBorder="1" applyAlignment="1">
      <alignment vertical="center" wrapText="1"/>
    </xf>
    <xf numFmtId="0" fontId="11" fillId="4" borderId="19" xfId="0" applyFont="1" applyFill="1" applyBorder="1" applyAlignment="1">
      <alignment vertical="center" wrapText="1"/>
    </xf>
    <xf numFmtId="0" fontId="11" fillId="0" borderId="18" xfId="0" applyFont="1" applyBorder="1" applyAlignment="1">
      <alignment horizontal="left" vertical="center" wrapText="1"/>
    </xf>
    <xf numFmtId="0" fontId="2" fillId="0" borderId="22" xfId="2" applyNumberFormat="1" applyFont="1" applyFill="1" applyBorder="1" applyAlignment="1">
      <alignment vertical="center" wrapText="1"/>
    </xf>
    <xf numFmtId="0" fontId="1" fillId="0" borderId="18" xfId="0" applyFont="1" applyBorder="1" applyAlignment="1">
      <alignment vertical="center" wrapText="1"/>
    </xf>
    <xf numFmtId="49" fontId="2" fillId="0" borderId="22" xfId="2" applyNumberFormat="1" applyFont="1" applyBorder="1" applyAlignment="1">
      <alignment vertical="center" wrapText="1"/>
    </xf>
    <xf numFmtId="43" fontId="13" fillId="0" borderId="0" xfId="2" applyFont="1" applyFill="1" applyBorder="1" applyAlignment="1">
      <alignment vertical="center" wrapText="1"/>
    </xf>
    <xf numFmtId="0" fontId="14" fillId="5" borderId="23" xfId="0" applyFont="1" applyFill="1" applyBorder="1" applyAlignment="1">
      <alignment vertical="center" wrapText="1"/>
    </xf>
    <xf numFmtId="0" fontId="14" fillId="5" borderId="24" xfId="0" applyFont="1" applyFill="1" applyBorder="1" applyAlignment="1">
      <alignment vertical="center" wrapText="1"/>
    </xf>
    <xf numFmtId="0" fontId="15" fillId="5" borderId="25" xfId="0" applyFont="1" applyFill="1" applyBorder="1" applyAlignment="1">
      <alignment vertical="center" wrapText="1"/>
    </xf>
    <xf numFmtId="0" fontId="15" fillId="5" borderId="26" xfId="0" applyFont="1" applyFill="1" applyBorder="1" applyAlignment="1">
      <alignment vertical="center" wrapText="1"/>
    </xf>
    <xf numFmtId="4" fontId="15" fillId="5" borderId="27" xfId="0" applyNumberFormat="1" applyFont="1" applyFill="1" applyBorder="1" applyAlignment="1">
      <alignment vertical="center" wrapText="1"/>
    </xf>
    <xf numFmtId="4" fontId="14" fillId="5" borderId="28" xfId="0" applyNumberFormat="1" applyFont="1" applyFill="1" applyBorder="1" applyAlignment="1">
      <alignment vertical="center" wrapText="1"/>
    </xf>
    <xf numFmtId="0" fontId="15" fillId="0" borderId="0" xfId="0" applyFont="1" applyAlignment="1">
      <alignment vertical="center" wrapText="1"/>
    </xf>
    <xf numFmtId="0" fontId="16" fillId="0" borderId="9" xfId="0" applyFont="1" applyBorder="1" applyAlignment="1">
      <alignment vertical="center" wrapText="1"/>
    </xf>
    <xf numFmtId="0" fontId="16" fillId="0" borderId="29" xfId="0" applyFont="1" applyBorder="1" applyAlignment="1">
      <alignment vertical="center" wrapText="1"/>
    </xf>
    <xf numFmtId="0" fontId="14" fillId="0" borderId="30" xfId="0" applyFont="1" applyBorder="1" applyAlignment="1">
      <alignment vertical="center" wrapText="1"/>
    </xf>
    <xf numFmtId="0" fontId="16" fillId="0" borderId="31" xfId="0" applyFont="1" applyBorder="1" applyAlignment="1">
      <alignment horizontal="center" vertical="center" wrapText="1"/>
    </xf>
    <xf numFmtId="4" fontId="16" fillId="0" borderId="32" xfId="0" applyNumberFormat="1" applyFont="1" applyBorder="1" applyAlignment="1">
      <alignment horizontal="right" vertical="center" wrapText="1"/>
    </xf>
    <xf numFmtId="10" fontId="16" fillId="0" borderId="33" xfId="3" applyNumberFormat="1" applyFont="1" applyBorder="1" applyAlignment="1">
      <alignment horizontal="right" vertical="center" wrapText="1"/>
    </xf>
    <xf numFmtId="4" fontId="14" fillId="0" borderId="34" xfId="0" applyNumberFormat="1" applyFont="1" applyBorder="1" applyAlignment="1">
      <alignment horizontal="right" vertical="center" wrapText="1"/>
    </xf>
    <xf numFmtId="4" fontId="16" fillId="0" borderId="0" xfId="0" applyNumberFormat="1" applyFont="1" applyAlignment="1">
      <alignment horizontal="right" vertical="center" wrapText="1"/>
    </xf>
    <xf numFmtId="0" fontId="2" fillId="0" borderId="9" xfId="0" applyFont="1" applyBorder="1" applyAlignment="1">
      <alignment vertical="center" wrapText="1"/>
    </xf>
    <xf numFmtId="4" fontId="16" fillId="0" borderId="9" xfId="0" applyNumberFormat="1" applyFont="1" applyBorder="1" applyAlignment="1">
      <alignment horizontal="right" vertical="center" wrapText="1"/>
    </xf>
    <xf numFmtId="0" fontId="14" fillId="5" borderId="35" xfId="0" applyFont="1" applyFill="1" applyBorder="1" applyAlignment="1">
      <alignment vertical="center" wrapText="1"/>
    </xf>
    <xf numFmtId="0" fontId="14" fillId="5" borderId="36" xfId="0" applyFont="1" applyFill="1" applyBorder="1" applyAlignment="1">
      <alignment vertical="center" wrapText="1"/>
    </xf>
    <xf numFmtId="0" fontId="15" fillId="5" borderId="37" xfId="0" applyFont="1" applyFill="1" applyBorder="1" applyAlignment="1">
      <alignment vertical="center" wrapText="1"/>
    </xf>
    <xf numFmtId="0" fontId="15" fillId="5" borderId="38" xfId="0" applyFont="1" applyFill="1" applyBorder="1" applyAlignment="1">
      <alignment vertical="center" wrapText="1"/>
    </xf>
    <xf numFmtId="4" fontId="15" fillId="5" borderId="39" xfId="0" applyNumberFormat="1" applyFont="1" applyFill="1" applyBorder="1" applyAlignment="1">
      <alignment vertical="center" wrapText="1"/>
    </xf>
    <xf numFmtId="4" fontId="14" fillId="5" borderId="40" xfId="0" applyNumberFormat="1" applyFont="1" applyFill="1" applyBorder="1" applyAlignment="1">
      <alignment vertical="center" wrapText="1"/>
    </xf>
    <xf numFmtId="0" fontId="16" fillId="0" borderId="41" xfId="0" applyFont="1" applyBorder="1" applyAlignment="1">
      <alignment vertical="center" wrapText="1"/>
    </xf>
  </cellXfs>
  <cellStyles count="4">
    <cellStyle name="Millares 16 3" xfId="2" xr:uid="{A4F21B42-A228-4412-908B-E89C95B196AD}"/>
    <cellStyle name="Normal" xfId="0" builtinId="0"/>
    <cellStyle name="Normal 158 2" xfId="1" xr:uid="{92F0C3D7-3509-4082-B51C-35B1FF6535AE}"/>
    <cellStyle name="Porcentaje 10" xfId="3" xr:uid="{59F49784-6E99-4ED1-860E-522450646AE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53010</xdr:colOff>
      <xdr:row>0</xdr:row>
      <xdr:rowOff>53007</xdr:rowOff>
    </xdr:from>
    <xdr:to>
      <xdr:col>1</xdr:col>
      <xdr:colOff>892700</xdr:colOff>
      <xdr:row>2</xdr:row>
      <xdr:rowOff>95619</xdr:rowOff>
    </xdr:to>
    <xdr:pic>
      <xdr:nvPicPr>
        <xdr:cNvPr id="2" name="Imagen 1" descr="cid:image004.jpg@01D7823F.95D2A700">
          <a:extLst>
            <a:ext uri="{FF2B5EF4-FFF2-40B4-BE49-F238E27FC236}">
              <a16:creationId xmlns:a16="http://schemas.microsoft.com/office/drawing/2014/main" id="{FC0EA1E9-0730-4BE5-AA3F-257E978D295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910" y="53007"/>
          <a:ext cx="839690" cy="423612"/>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uario\OneDrive%20-%20OHLAGROUP\1.%20RFQ-0006-OHLA-PQ4%20CONSTRUCCI&#211;N%20DE%20DEFENSAS%20RIBERE&#209;AS%20EN%20SECTOR%20SAN%20DAMI&#193;N\Expediente%20Construccion%20San%20Damian\Revision%20Econ&#243;mica_DR%20San%20Damian%20Rev.%2000%202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PPTO"/>
      <sheetName val="Comparativo APU"/>
      <sheetName val="2. GG OHLA"/>
      <sheetName val="GG RODEMA"/>
      <sheetName val="GG POSADA"/>
      <sheetName val="GG BOUBY"/>
      <sheetName val="3. COVID"/>
      <sheetName val="4. APUS PART"/>
      <sheetName val="5. APUS SUBP"/>
    </sheetNames>
    <sheetDataSet>
      <sheetData sheetId="0" refreshError="1"/>
      <sheetData sheetId="1" refreshError="1"/>
      <sheetData sheetId="2" refreshError="1">
        <row r="123">
          <cell r="D123">
            <v>3412166.7199999997</v>
          </cell>
        </row>
      </sheetData>
      <sheetData sheetId="3" refreshError="1"/>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0BE6A-6482-4797-85C8-CA1DE4390769}">
  <dimension ref="B1:I63"/>
  <sheetViews>
    <sheetView tabSelected="1" workbookViewId="0">
      <selection activeCell="I61" sqref="I61"/>
    </sheetView>
  </sheetViews>
  <sheetFormatPr baseColWidth="10" defaultRowHeight="15" x14ac:dyDescent="0.25"/>
  <cols>
    <col min="1" max="1" width="5.140625" customWidth="1"/>
    <col min="2" max="2" width="13.7109375" customWidth="1"/>
    <col min="3" max="3" width="62.7109375" customWidth="1"/>
    <col min="4" max="4" width="9.85546875" customWidth="1"/>
    <col min="5" max="7" width="19.85546875" customWidth="1"/>
    <col min="8" max="8" width="2.7109375" customWidth="1"/>
    <col min="9" max="9" width="88.42578125" customWidth="1"/>
  </cols>
  <sheetData>
    <row r="1" spans="2:9" ht="30" x14ac:dyDescent="0.25">
      <c r="B1" s="1"/>
      <c r="C1" s="2" t="s">
        <v>0</v>
      </c>
      <c r="D1" s="3"/>
      <c r="E1" s="1"/>
      <c r="F1" s="1"/>
      <c r="G1" s="1"/>
      <c r="H1" s="1"/>
      <c r="I1" s="1"/>
    </row>
    <row r="2" spans="2:9" ht="30" x14ac:dyDescent="0.25">
      <c r="B2" s="1"/>
      <c r="C2" s="2" t="s">
        <v>1</v>
      </c>
      <c r="D2" s="3"/>
      <c r="E2" s="1"/>
      <c r="F2" s="1"/>
      <c r="G2" s="1"/>
      <c r="H2" s="1"/>
      <c r="I2" s="1"/>
    </row>
    <row r="3" spans="2:9" x14ac:dyDescent="0.25">
      <c r="B3" s="1"/>
      <c r="C3" s="4"/>
      <c r="D3" s="5"/>
      <c r="E3" s="1"/>
      <c r="F3" s="1"/>
      <c r="G3" s="1"/>
      <c r="H3" s="1"/>
      <c r="I3" s="1"/>
    </row>
    <row r="4" spans="2:9" ht="15.75" thickBot="1" x14ac:dyDescent="0.3">
      <c r="B4" s="1"/>
      <c r="C4" s="1"/>
      <c r="D4" s="5"/>
      <c r="E4" s="1"/>
      <c r="F4" s="1"/>
      <c r="G4" s="1"/>
      <c r="H4" s="1"/>
      <c r="I4" s="1"/>
    </row>
    <row r="5" spans="2:9" ht="15.75" thickBot="1" x14ac:dyDescent="0.3">
      <c r="B5" s="1"/>
      <c r="C5" s="6"/>
      <c r="D5" s="7"/>
      <c r="E5" s="8" t="s">
        <v>2</v>
      </c>
      <c r="F5" s="9"/>
      <c r="G5" s="10"/>
      <c r="H5" s="1"/>
      <c r="I5" s="1"/>
    </row>
    <row r="6" spans="2:9" ht="30" x14ac:dyDescent="0.25">
      <c r="B6" s="11" t="s">
        <v>3</v>
      </c>
      <c r="C6" s="12" t="s">
        <v>4</v>
      </c>
      <c r="D6" s="13" t="s">
        <v>5</v>
      </c>
      <c r="E6" s="14" t="s">
        <v>6</v>
      </c>
      <c r="F6" s="14" t="s">
        <v>7</v>
      </c>
      <c r="G6" s="15" t="s">
        <v>8</v>
      </c>
      <c r="H6" s="16"/>
      <c r="I6" s="17" t="s">
        <v>152</v>
      </c>
    </row>
    <row r="7" spans="2:9" x14ac:dyDescent="0.25">
      <c r="B7" s="18">
        <v>100</v>
      </c>
      <c r="C7" s="19" t="s">
        <v>9</v>
      </c>
      <c r="D7" s="20"/>
      <c r="E7" s="21"/>
      <c r="F7" s="22"/>
      <c r="G7" s="23">
        <f>SUM(G8:G9)</f>
        <v>553511.80000000005</v>
      </c>
      <c r="H7" s="24"/>
      <c r="I7" s="25"/>
    </row>
    <row r="8" spans="2:9" ht="16.5" x14ac:dyDescent="0.25">
      <c r="B8" s="26" t="s">
        <v>10</v>
      </c>
      <c r="C8" s="27" t="s">
        <v>11</v>
      </c>
      <c r="D8" s="28" t="s">
        <v>12</v>
      </c>
      <c r="E8" s="29">
        <v>1</v>
      </c>
      <c r="F8" s="30">
        <v>1579.9</v>
      </c>
      <c r="G8" s="31">
        <f>+ROUND(E8*F8,2)</f>
        <v>1579.9</v>
      </c>
      <c r="H8" s="32"/>
      <c r="I8" s="33" t="s">
        <v>13</v>
      </c>
    </row>
    <row r="9" spans="2:9" ht="28.5" x14ac:dyDescent="0.25">
      <c r="B9" s="26" t="s">
        <v>14</v>
      </c>
      <c r="C9" s="27" t="s">
        <v>15</v>
      </c>
      <c r="D9" s="28" t="s">
        <v>16</v>
      </c>
      <c r="E9" s="29">
        <v>1</v>
      </c>
      <c r="F9" s="30">
        <v>551931.9</v>
      </c>
      <c r="G9" s="31">
        <f>+ROUND(E9*F9,2)</f>
        <v>551931.9</v>
      </c>
      <c r="H9" s="32"/>
      <c r="I9" s="33" t="s">
        <v>17</v>
      </c>
    </row>
    <row r="10" spans="2:9" ht="16.5" x14ac:dyDescent="0.25">
      <c r="B10" s="34">
        <v>200</v>
      </c>
      <c r="C10" s="35" t="s">
        <v>18</v>
      </c>
      <c r="D10" s="36"/>
      <c r="E10" s="37"/>
      <c r="F10" s="38">
        <v>0</v>
      </c>
      <c r="G10" s="39">
        <f>SUM(G11:G16)</f>
        <v>1271396.44</v>
      </c>
      <c r="H10" s="40"/>
      <c r="I10" s="41"/>
    </row>
    <row r="11" spans="2:9" ht="28.5" x14ac:dyDescent="0.25">
      <c r="B11" s="26" t="s">
        <v>19</v>
      </c>
      <c r="C11" s="27" t="s">
        <v>20</v>
      </c>
      <c r="D11" s="28" t="s">
        <v>16</v>
      </c>
      <c r="E11" s="42">
        <v>1</v>
      </c>
      <c r="F11" s="43">
        <v>436600</v>
      </c>
      <c r="G11" s="31">
        <f t="shared" ref="G11:G16" si="0">+ROUND(E11*F11,2)</f>
        <v>436600</v>
      </c>
      <c r="H11" s="32"/>
      <c r="I11" s="44" t="s">
        <v>21</v>
      </c>
    </row>
    <row r="12" spans="2:9" ht="16.5" x14ac:dyDescent="0.25">
      <c r="B12" s="26" t="s">
        <v>22</v>
      </c>
      <c r="C12" s="27" t="s">
        <v>23</v>
      </c>
      <c r="D12" s="28" t="s">
        <v>24</v>
      </c>
      <c r="E12" s="42">
        <v>1.56</v>
      </c>
      <c r="F12" s="43">
        <v>3216.11</v>
      </c>
      <c r="G12" s="31">
        <f t="shared" si="0"/>
        <v>5017.13</v>
      </c>
      <c r="H12" s="32"/>
      <c r="I12" s="33" t="s">
        <v>13</v>
      </c>
    </row>
    <row r="13" spans="2:9" ht="16.5" x14ac:dyDescent="0.25">
      <c r="B13" s="26" t="s">
        <v>25</v>
      </c>
      <c r="C13" s="27" t="s">
        <v>26</v>
      </c>
      <c r="D13" s="28" t="s">
        <v>27</v>
      </c>
      <c r="E13" s="42">
        <v>5</v>
      </c>
      <c r="F13" s="43">
        <v>21825.82</v>
      </c>
      <c r="G13" s="31">
        <f t="shared" si="0"/>
        <v>109129.1</v>
      </c>
      <c r="H13" s="32"/>
      <c r="I13" s="44" t="s">
        <v>28</v>
      </c>
    </row>
    <row r="14" spans="2:9" ht="57" x14ac:dyDescent="0.25">
      <c r="B14" s="26" t="s">
        <v>29</v>
      </c>
      <c r="C14" s="27" t="s">
        <v>30</v>
      </c>
      <c r="D14" s="28" t="s">
        <v>24</v>
      </c>
      <c r="E14" s="42">
        <v>2.0299999999999998</v>
      </c>
      <c r="F14" s="43">
        <v>77416.05</v>
      </c>
      <c r="G14" s="31">
        <f t="shared" si="0"/>
        <v>157154.57999999999</v>
      </c>
      <c r="H14" s="32"/>
      <c r="I14" s="45" t="s">
        <v>31</v>
      </c>
    </row>
    <row r="15" spans="2:9" ht="28.5" x14ac:dyDescent="0.25">
      <c r="B15" s="26" t="s">
        <v>32</v>
      </c>
      <c r="C15" s="27" t="s">
        <v>33</v>
      </c>
      <c r="D15" s="28" t="s">
        <v>34</v>
      </c>
      <c r="E15" s="42">
        <v>468</v>
      </c>
      <c r="F15" s="43">
        <v>10.06</v>
      </c>
      <c r="G15" s="31">
        <f t="shared" si="0"/>
        <v>4708.08</v>
      </c>
      <c r="H15" s="32"/>
      <c r="I15" s="44" t="s">
        <v>35</v>
      </c>
    </row>
    <row r="16" spans="2:9" ht="30" x14ac:dyDescent="0.25">
      <c r="B16" s="26" t="s">
        <v>36</v>
      </c>
      <c r="C16" s="27" t="s">
        <v>37</v>
      </c>
      <c r="D16" s="28" t="s">
        <v>27</v>
      </c>
      <c r="E16" s="42">
        <v>5</v>
      </c>
      <c r="F16" s="43">
        <v>111757.51</v>
      </c>
      <c r="G16" s="31">
        <f t="shared" si="0"/>
        <v>558787.55000000005</v>
      </c>
      <c r="H16" s="32"/>
      <c r="I16" s="33" t="s">
        <v>38</v>
      </c>
    </row>
    <row r="17" spans="2:9" ht="16.5" x14ac:dyDescent="0.25">
      <c r="B17" s="34">
        <v>300</v>
      </c>
      <c r="C17" s="35" t="s">
        <v>39</v>
      </c>
      <c r="D17" s="46"/>
      <c r="E17" s="37"/>
      <c r="F17" s="38">
        <v>0</v>
      </c>
      <c r="G17" s="39">
        <f>SUM(G18:G20)</f>
        <v>1403802.14</v>
      </c>
      <c r="H17" s="40"/>
      <c r="I17" s="41"/>
    </row>
    <row r="18" spans="2:9" ht="42.75" x14ac:dyDescent="0.25">
      <c r="B18" s="26" t="s">
        <v>40</v>
      </c>
      <c r="C18" s="27" t="s">
        <v>41</v>
      </c>
      <c r="D18" s="28" t="s">
        <v>34</v>
      </c>
      <c r="E18" s="42">
        <v>2767.65</v>
      </c>
      <c r="F18" s="43">
        <v>47.28</v>
      </c>
      <c r="G18" s="31">
        <f t="shared" ref="G18:G20" si="1">+ROUND(E18*F18,2)</f>
        <v>130854.49</v>
      </c>
      <c r="H18" s="32"/>
      <c r="I18" s="33" t="s">
        <v>42</v>
      </c>
    </row>
    <row r="19" spans="2:9" ht="42.75" x14ac:dyDescent="0.25">
      <c r="B19" s="26" t="s">
        <v>43</v>
      </c>
      <c r="C19" s="27" t="s">
        <v>44</v>
      </c>
      <c r="D19" s="28" t="s">
        <v>34</v>
      </c>
      <c r="E19" s="42">
        <v>1379.71</v>
      </c>
      <c r="F19" s="43">
        <v>51.95</v>
      </c>
      <c r="G19" s="31">
        <f t="shared" si="1"/>
        <v>71675.929999999993</v>
      </c>
      <c r="H19" s="32"/>
      <c r="I19" s="33" t="s">
        <v>42</v>
      </c>
    </row>
    <row r="20" spans="2:9" ht="42.75" x14ac:dyDescent="0.25">
      <c r="B20" s="26" t="s">
        <v>45</v>
      </c>
      <c r="C20" s="27" t="s">
        <v>46</v>
      </c>
      <c r="D20" s="28" t="s">
        <v>34</v>
      </c>
      <c r="E20" s="42">
        <v>27943.05</v>
      </c>
      <c r="F20" s="43">
        <v>42.99</v>
      </c>
      <c r="G20" s="31">
        <f t="shared" si="1"/>
        <v>1201271.72</v>
      </c>
      <c r="H20" s="32"/>
      <c r="I20" s="45" t="s">
        <v>47</v>
      </c>
    </row>
    <row r="21" spans="2:9" x14ac:dyDescent="0.25">
      <c r="B21" s="34">
        <v>400</v>
      </c>
      <c r="C21" s="35" t="s">
        <v>48</v>
      </c>
      <c r="D21" s="46"/>
      <c r="E21" s="37"/>
      <c r="F21" s="38">
        <v>0</v>
      </c>
      <c r="G21" s="39">
        <f>SUM(G22:G38)</f>
        <v>2959213.1699999995</v>
      </c>
      <c r="H21" s="24"/>
      <c r="I21" s="41"/>
    </row>
    <row r="22" spans="2:9" x14ac:dyDescent="0.25">
      <c r="B22" s="34" t="s">
        <v>49</v>
      </c>
      <c r="C22" s="35" t="s">
        <v>50</v>
      </c>
      <c r="D22" s="46"/>
      <c r="E22" s="37"/>
      <c r="F22" s="38">
        <v>0</v>
      </c>
      <c r="G22" s="39"/>
      <c r="H22" s="24"/>
      <c r="I22" s="41"/>
    </row>
    <row r="23" spans="2:9" ht="16.5" x14ac:dyDescent="0.25">
      <c r="B23" s="26" t="s">
        <v>51</v>
      </c>
      <c r="C23" s="47" t="s">
        <v>52</v>
      </c>
      <c r="D23" s="28" t="s">
        <v>53</v>
      </c>
      <c r="E23" s="29">
        <v>1.38</v>
      </c>
      <c r="F23" s="30">
        <v>6047.91</v>
      </c>
      <c r="G23" s="31">
        <f t="shared" ref="G23:G38" si="2">+ROUND(E23*F23,2)</f>
        <v>8346.1200000000008</v>
      </c>
      <c r="H23" s="32"/>
      <c r="I23" s="33" t="s">
        <v>54</v>
      </c>
    </row>
    <row r="24" spans="2:9" ht="16.5" x14ac:dyDescent="0.25">
      <c r="B24" s="26" t="s">
        <v>55</v>
      </c>
      <c r="C24" s="27" t="s">
        <v>56</v>
      </c>
      <c r="D24" s="28" t="s">
        <v>57</v>
      </c>
      <c r="E24" s="42">
        <v>19118.16</v>
      </c>
      <c r="F24" s="43">
        <v>6.71</v>
      </c>
      <c r="G24" s="31">
        <f t="shared" si="2"/>
        <v>128282.85</v>
      </c>
      <c r="H24" s="32"/>
      <c r="I24" s="33" t="s">
        <v>58</v>
      </c>
    </row>
    <row r="25" spans="2:9" ht="57" x14ac:dyDescent="0.25">
      <c r="B25" s="26" t="s">
        <v>59</v>
      </c>
      <c r="C25" s="27" t="s">
        <v>60</v>
      </c>
      <c r="D25" s="28" t="s">
        <v>57</v>
      </c>
      <c r="E25" s="42">
        <v>1439</v>
      </c>
      <c r="F25" s="43">
        <v>17.670000000000002</v>
      </c>
      <c r="G25" s="31">
        <f t="shared" si="2"/>
        <v>25427.13</v>
      </c>
      <c r="H25" s="32"/>
      <c r="I25" s="48" t="s">
        <v>61</v>
      </c>
    </row>
    <row r="26" spans="2:9" ht="16.5" x14ac:dyDescent="0.25">
      <c r="B26" s="26" t="s">
        <v>62</v>
      </c>
      <c r="C26" s="27" t="s">
        <v>63</v>
      </c>
      <c r="D26" s="28" t="s">
        <v>57</v>
      </c>
      <c r="E26" s="42">
        <v>21546.62</v>
      </c>
      <c r="F26" s="43">
        <v>11.59</v>
      </c>
      <c r="G26" s="31">
        <f t="shared" si="2"/>
        <v>249725.33</v>
      </c>
      <c r="H26" s="32"/>
      <c r="I26" s="33" t="s">
        <v>64</v>
      </c>
    </row>
    <row r="27" spans="2:9" ht="42.75" x14ac:dyDescent="0.25">
      <c r="B27" s="26" t="s">
        <v>65</v>
      </c>
      <c r="C27" s="49" t="s">
        <v>66</v>
      </c>
      <c r="D27" s="28" t="s">
        <v>57</v>
      </c>
      <c r="E27" s="42">
        <v>200</v>
      </c>
      <c r="F27" s="43">
        <v>129.54</v>
      </c>
      <c r="G27" s="31">
        <f t="shared" si="2"/>
        <v>25908</v>
      </c>
      <c r="H27" s="24"/>
      <c r="I27" s="44" t="s">
        <v>67</v>
      </c>
    </row>
    <row r="28" spans="2:9" ht="42.75" x14ac:dyDescent="0.25">
      <c r="B28" s="26" t="s">
        <v>68</v>
      </c>
      <c r="C28" s="27" t="s">
        <v>69</v>
      </c>
      <c r="D28" s="28" t="s">
        <v>57</v>
      </c>
      <c r="E28" s="42">
        <v>27943.05</v>
      </c>
      <c r="F28" s="43">
        <v>16.36</v>
      </c>
      <c r="G28" s="31">
        <f t="shared" si="2"/>
        <v>457148.3</v>
      </c>
      <c r="H28" s="32"/>
      <c r="I28" s="44" t="s">
        <v>70</v>
      </c>
    </row>
    <row r="29" spans="2:9" ht="28.5" x14ac:dyDescent="0.25">
      <c r="B29" s="26" t="s">
        <v>71</v>
      </c>
      <c r="C29" s="27" t="s">
        <v>72</v>
      </c>
      <c r="D29" s="28" t="s">
        <v>34</v>
      </c>
      <c r="E29" s="42">
        <v>17472.189999999999</v>
      </c>
      <c r="F29" s="43">
        <v>51.46</v>
      </c>
      <c r="G29" s="31">
        <f t="shared" si="2"/>
        <v>899118.9</v>
      </c>
      <c r="H29" s="32"/>
      <c r="I29" s="44" t="s">
        <v>73</v>
      </c>
    </row>
    <row r="30" spans="2:9" ht="16.5" x14ac:dyDescent="0.25">
      <c r="B30" s="26" t="s">
        <v>74</v>
      </c>
      <c r="C30" s="27" t="s">
        <v>75</v>
      </c>
      <c r="D30" s="28" t="s">
        <v>34</v>
      </c>
      <c r="E30" s="42">
        <v>12842.64</v>
      </c>
      <c r="F30" s="43">
        <v>22.46</v>
      </c>
      <c r="G30" s="31">
        <f t="shared" si="2"/>
        <v>288445.69</v>
      </c>
      <c r="H30" s="32"/>
      <c r="I30" s="33" t="s">
        <v>58</v>
      </c>
    </row>
    <row r="31" spans="2:9" ht="16.5" x14ac:dyDescent="0.25">
      <c r="B31" s="26" t="s">
        <v>76</v>
      </c>
      <c r="C31" s="27" t="s">
        <v>77</v>
      </c>
      <c r="D31" s="28" t="s">
        <v>34</v>
      </c>
      <c r="E31" s="42">
        <v>13698.21</v>
      </c>
      <c r="F31" s="43">
        <v>5.3</v>
      </c>
      <c r="G31" s="31">
        <f t="shared" si="2"/>
        <v>72600.509999999995</v>
      </c>
      <c r="H31" s="32"/>
      <c r="I31" s="33" t="s">
        <v>58</v>
      </c>
    </row>
    <row r="32" spans="2:9" ht="42.75" x14ac:dyDescent="0.25">
      <c r="B32" s="26" t="s">
        <v>78</v>
      </c>
      <c r="C32" s="27" t="s">
        <v>79</v>
      </c>
      <c r="D32" s="28" t="s">
        <v>80</v>
      </c>
      <c r="E32" s="42">
        <v>6731.81</v>
      </c>
      <c r="F32" s="43">
        <v>2.58</v>
      </c>
      <c r="G32" s="31">
        <f t="shared" si="2"/>
        <v>17368.07</v>
      </c>
      <c r="H32" s="32"/>
      <c r="I32" s="50" t="s">
        <v>81</v>
      </c>
    </row>
    <row r="33" spans="2:9" ht="85.5" x14ac:dyDescent="0.25">
      <c r="B33" s="26" t="s">
        <v>82</v>
      </c>
      <c r="C33" s="27" t="s">
        <v>83</v>
      </c>
      <c r="D33" s="28" t="s">
        <v>34</v>
      </c>
      <c r="E33" s="42">
        <v>2212.14</v>
      </c>
      <c r="F33" s="43">
        <v>29.29</v>
      </c>
      <c r="G33" s="31">
        <f t="shared" si="2"/>
        <v>64793.58</v>
      </c>
      <c r="H33" s="32"/>
      <c r="I33" s="48" t="s">
        <v>84</v>
      </c>
    </row>
    <row r="34" spans="2:9" ht="42.75" x14ac:dyDescent="0.25">
      <c r="B34" s="26" t="s">
        <v>85</v>
      </c>
      <c r="C34" s="27" t="s">
        <v>86</v>
      </c>
      <c r="D34" s="28" t="s">
        <v>87</v>
      </c>
      <c r="E34" s="42">
        <v>35267.54</v>
      </c>
      <c r="F34" s="43">
        <v>14.2</v>
      </c>
      <c r="G34" s="31">
        <f t="shared" si="2"/>
        <v>500799.07</v>
      </c>
      <c r="H34" s="32"/>
      <c r="I34" s="33" t="s">
        <v>88</v>
      </c>
    </row>
    <row r="35" spans="2:9" ht="28.5" x14ac:dyDescent="0.25">
      <c r="B35" s="26" t="s">
        <v>89</v>
      </c>
      <c r="C35" s="27" t="s">
        <v>90</v>
      </c>
      <c r="D35" s="28" t="s">
        <v>34</v>
      </c>
      <c r="E35" s="42">
        <v>33961.81</v>
      </c>
      <c r="F35" s="43">
        <v>4.2</v>
      </c>
      <c r="G35" s="31">
        <f t="shared" si="2"/>
        <v>142639.6</v>
      </c>
      <c r="H35" s="32"/>
      <c r="I35" s="33" t="s">
        <v>91</v>
      </c>
    </row>
    <row r="36" spans="2:9" ht="30" x14ac:dyDescent="0.25">
      <c r="B36" s="26" t="s">
        <v>92</v>
      </c>
      <c r="C36" s="27" t="s">
        <v>93</v>
      </c>
      <c r="D36" s="28" t="s">
        <v>34</v>
      </c>
      <c r="E36" s="42">
        <v>1379.71</v>
      </c>
      <c r="F36" s="43">
        <v>20.5</v>
      </c>
      <c r="G36" s="31">
        <f t="shared" si="2"/>
        <v>28284.06</v>
      </c>
      <c r="H36" s="32"/>
      <c r="I36" s="44" t="s">
        <v>94</v>
      </c>
    </row>
    <row r="37" spans="2:9" ht="57" x14ac:dyDescent="0.25">
      <c r="B37" s="26" t="s">
        <v>95</v>
      </c>
      <c r="C37" s="27" t="s">
        <v>96</v>
      </c>
      <c r="D37" s="28" t="s">
        <v>34</v>
      </c>
      <c r="E37" s="42">
        <v>3212.05</v>
      </c>
      <c r="F37" s="43">
        <v>6.27</v>
      </c>
      <c r="G37" s="31">
        <f t="shared" si="2"/>
        <v>20139.55</v>
      </c>
      <c r="H37" s="32"/>
      <c r="I37" s="45" t="s">
        <v>97</v>
      </c>
    </row>
    <row r="38" spans="2:9" ht="16.5" x14ac:dyDescent="0.25">
      <c r="B38" s="26" t="s">
        <v>98</v>
      </c>
      <c r="C38" s="27" t="s">
        <v>99</v>
      </c>
      <c r="D38" s="28" t="s">
        <v>87</v>
      </c>
      <c r="E38" s="42">
        <v>13783.75</v>
      </c>
      <c r="F38" s="43">
        <v>2.19</v>
      </c>
      <c r="G38" s="31">
        <f t="shared" si="2"/>
        <v>30186.41</v>
      </c>
      <c r="H38" s="51"/>
      <c r="I38" s="33" t="s">
        <v>100</v>
      </c>
    </row>
    <row r="39" spans="2:9" ht="16.5" x14ac:dyDescent="0.25">
      <c r="B39" s="34">
        <v>500</v>
      </c>
      <c r="C39" s="35" t="s">
        <v>101</v>
      </c>
      <c r="D39" s="46"/>
      <c r="E39" s="37"/>
      <c r="F39" s="38">
        <v>0</v>
      </c>
      <c r="G39" s="39">
        <f>SUM(G40:G49)</f>
        <v>1347555.5499999998</v>
      </c>
      <c r="H39" s="40"/>
      <c r="I39" s="41"/>
    </row>
    <row r="40" spans="2:9" ht="28.5" x14ac:dyDescent="0.25">
      <c r="B40" s="26" t="s">
        <v>102</v>
      </c>
      <c r="C40" s="27" t="s">
        <v>103</v>
      </c>
      <c r="D40" s="28" t="s">
        <v>104</v>
      </c>
      <c r="E40" s="42">
        <v>25175.4</v>
      </c>
      <c r="F40" s="43">
        <v>10</v>
      </c>
      <c r="G40" s="31">
        <f t="shared" ref="G40:G49" si="3">+ROUND(E40*F40,2)</f>
        <v>251754</v>
      </c>
      <c r="H40" s="32"/>
      <c r="I40" s="44" t="s">
        <v>105</v>
      </c>
    </row>
    <row r="41" spans="2:9" ht="28.5" x14ac:dyDescent="0.25">
      <c r="B41" s="26" t="s">
        <v>106</v>
      </c>
      <c r="C41" s="27" t="s">
        <v>107</v>
      </c>
      <c r="D41" s="28" t="s">
        <v>108</v>
      </c>
      <c r="E41" s="42">
        <v>2767.65</v>
      </c>
      <c r="F41" s="43">
        <v>10</v>
      </c>
      <c r="G41" s="31">
        <f t="shared" si="3"/>
        <v>27676.5</v>
      </c>
      <c r="H41" s="1"/>
      <c r="I41" s="44" t="s">
        <v>105</v>
      </c>
    </row>
    <row r="42" spans="2:9" ht="28.5" x14ac:dyDescent="0.25">
      <c r="B42" s="26" t="s">
        <v>109</v>
      </c>
      <c r="C42" s="27" t="s">
        <v>110</v>
      </c>
      <c r="D42" s="28" t="s">
        <v>108</v>
      </c>
      <c r="E42" s="42">
        <v>1379.71</v>
      </c>
      <c r="F42" s="43">
        <v>10</v>
      </c>
      <c r="G42" s="31">
        <f t="shared" si="3"/>
        <v>13797.1</v>
      </c>
      <c r="H42" s="1"/>
      <c r="I42" s="44" t="s">
        <v>105</v>
      </c>
    </row>
    <row r="43" spans="2:9" ht="28.5" x14ac:dyDescent="0.25">
      <c r="B43" s="26" t="s">
        <v>111</v>
      </c>
      <c r="C43" s="27" t="s">
        <v>112</v>
      </c>
      <c r="D43" s="28" t="s">
        <v>108</v>
      </c>
      <c r="E43" s="42">
        <v>1602.47</v>
      </c>
      <c r="F43" s="43">
        <v>2.95</v>
      </c>
      <c r="G43" s="31">
        <f t="shared" si="3"/>
        <v>4727.29</v>
      </c>
      <c r="H43" s="32"/>
      <c r="I43" s="44" t="s">
        <v>105</v>
      </c>
    </row>
    <row r="44" spans="2:9" ht="28.5" x14ac:dyDescent="0.25">
      <c r="B44" s="26" t="s">
        <v>113</v>
      </c>
      <c r="C44" s="27" t="s">
        <v>114</v>
      </c>
      <c r="D44" s="28" t="s">
        <v>108</v>
      </c>
      <c r="E44" s="42">
        <v>163.41</v>
      </c>
      <c r="F44" s="43">
        <v>2.95</v>
      </c>
      <c r="G44" s="31">
        <f t="shared" si="3"/>
        <v>482.06</v>
      </c>
      <c r="H44" s="32"/>
      <c r="I44" s="44" t="s">
        <v>105</v>
      </c>
    </row>
    <row r="45" spans="2:9" ht="28.5" x14ac:dyDescent="0.25">
      <c r="B45" s="26" t="s">
        <v>115</v>
      </c>
      <c r="C45" s="27" t="s">
        <v>116</v>
      </c>
      <c r="D45" s="28" t="s">
        <v>108</v>
      </c>
      <c r="E45" s="42">
        <v>4518.25</v>
      </c>
      <c r="F45" s="43">
        <v>2.95</v>
      </c>
      <c r="G45" s="31">
        <f t="shared" si="3"/>
        <v>13328.84</v>
      </c>
      <c r="H45" s="32"/>
      <c r="I45" s="44" t="s">
        <v>105</v>
      </c>
    </row>
    <row r="46" spans="2:9" ht="30" x14ac:dyDescent="0.25">
      <c r="B46" s="26" t="s">
        <v>117</v>
      </c>
      <c r="C46" s="27" t="s">
        <v>118</v>
      </c>
      <c r="D46" s="28" t="s">
        <v>119</v>
      </c>
      <c r="E46" s="42">
        <v>33961.81</v>
      </c>
      <c r="F46" s="43">
        <v>10.41</v>
      </c>
      <c r="G46" s="31">
        <f t="shared" si="3"/>
        <v>353542.44</v>
      </c>
      <c r="H46" s="32"/>
      <c r="I46" s="44" t="s">
        <v>105</v>
      </c>
    </row>
    <row r="47" spans="2:9" ht="28.5" x14ac:dyDescent="0.25">
      <c r="B47" s="26" t="s">
        <v>120</v>
      </c>
      <c r="C47" s="27" t="s">
        <v>121</v>
      </c>
      <c r="D47" s="28" t="s">
        <v>119</v>
      </c>
      <c r="E47" s="42"/>
      <c r="F47" s="43">
        <v>3.09</v>
      </c>
      <c r="G47" s="31">
        <f t="shared" si="3"/>
        <v>0</v>
      </c>
      <c r="H47" s="32"/>
      <c r="I47" s="44" t="s">
        <v>105</v>
      </c>
    </row>
    <row r="48" spans="2:9" ht="30" x14ac:dyDescent="0.25">
      <c r="B48" s="26" t="s">
        <v>122</v>
      </c>
      <c r="C48" s="27" t="s">
        <v>123</v>
      </c>
      <c r="D48" s="28" t="s">
        <v>108</v>
      </c>
      <c r="E48" s="42">
        <v>30314.83</v>
      </c>
      <c r="F48" s="43">
        <v>14.14</v>
      </c>
      <c r="G48" s="31">
        <f t="shared" si="3"/>
        <v>428651.7</v>
      </c>
      <c r="H48" s="32"/>
      <c r="I48" s="44" t="s">
        <v>105</v>
      </c>
    </row>
    <row r="49" spans="2:9" ht="28.5" x14ac:dyDescent="0.25">
      <c r="B49" s="26" t="s">
        <v>124</v>
      </c>
      <c r="C49" s="27" t="s">
        <v>125</v>
      </c>
      <c r="D49" s="28" t="s">
        <v>108</v>
      </c>
      <c r="E49" s="42">
        <v>63557.8</v>
      </c>
      <c r="F49" s="43">
        <v>3.99</v>
      </c>
      <c r="G49" s="31">
        <f t="shared" si="3"/>
        <v>253595.62</v>
      </c>
      <c r="H49" s="32"/>
      <c r="I49" s="44" t="s">
        <v>105</v>
      </c>
    </row>
    <row r="50" spans="2:9" ht="16.5" x14ac:dyDescent="0.25">
      <c r="B50" s="34">
        <v>600</v>
      </c>
      <c r="C50" s="35" t="s">
        <v>126</v>
      </c>
      <c r="D50" s="46"/>
      <c r="E50" s="37"/>
      <c r="F50" s="38"/>
      <c r="G50" s="39">
        <f>SUM(G51:G54)</f>
        <v>495089.20999999996</v>
      </c>
      <c r="H50" s="40"/>
      <c r="I50" s="41"/>
    </row>
    <row r="51" spans="2:9" ht="16.5" x14ac:dyDescent="0.25">
      <c r="B51" s="26" t="s">
        <v>127</v>
      </c>
      <c r="C51" s="27" t="s">
        <v>128</v>
      </c>
      <c r="D51" s="28" t="s">
        <v>129</v>
      </c>
      <c r="E51" s="42">
        <v>138</v>
      </c>
      <c r="F51" s="43">
        <v>254.15</v>
      </c>
      <c r="G51" s="31">
        <f t="shared" ref="G51:G54" si="4">+ROUND(E51*F51,2)</f>
        <v>35072.699999999997</v>
      </c>
      <c r="H51" s="32"/>
      <c r="I51" s="33" t="s">
        <v>130</v>
      </c>
    </row>
    <row r="52" spans="2:9" ht="16.5" x14ac:dyDescent="0.25">
      <c r="B52" s="26" t="s">
        <v>131</v>
      </c>
      <c r="C52" s="27" t="s">
        <v>132</v>
      </c>
      <c r="D52" s="28" t="s">
        <v>12</v>
      </c>
      <c r="E52" s="42">
        <v>2</v>
      </c>
      <c r="F52" s="43">
        <v>58227.72</v>
      </c>
      <c r="G52" s="31">
        <f t="shared" si="4"/>
        <v>116455.44</v>
      </c>
      <c r="H52" s="32"/>
      <c r="I52" s="33" t="s">
        <v>130</v>
      </c>
    </row>
    <row r="53" spans="2:9" ht="16.5" x14ac:dyDescent="0.25">
      <c r="B53" s="26" t="s">
        <v>133</v>
      </c>
      <c r="C53" s="27" t="s">
        <v>134</v>
      </c>
      <c r="D53" s="28" t="s">
        <v>129</v>
      </c>
      <c r="E53" s="42">
        <v>100.56</v>
      </c>
      <c r="F53" s="43">
        <v>3086.44</v>
      </c>
      <c r="G53" s="31">
        <f t="shared" si="4"/>
        <v>310372.40999999997</v>
      </c>
      <c r="H53" s="51"/>
      <c r="I53" s="33" t="s">
        <v>130</v>
      </c>
    </row>
    <row r="54" spans="2:9" ht="71.25" x14ac:dyDescent="0.25">
      <c r="B54" s="26" t="s">
        <v>135</v>
      </c>
      <c r="C54" s="27" t="s">
        <v>136</v>
      </c>
      <c r="D54" s="28" t="s">
        <v>34</v>
      </c>
      <c r="E54" s="42">
        <v>103</v>
      </c>
      <c r="F54" s="43">
        <v>322.22000000000003</v>
      </c>
      <c r="G54" s="31">
        <f t="shared" si="4"/>
        <v>33188.660000000003</v>
      </c>
      <c r="H54" s="32"/>
      <c r="I54" s="45" t="s">
        <v>137</v>
      </c>
    </row>
    <row r="55" spans="2:9" ht="16.5" x14ac:dyDescent="0.25">
      <c r="B55" s="34">
        <v>700</v>
      </c>
      <c r="C55" s="35" t="s">
        <v>138</v>
      </c>
      <c r="D55" s="46"/>
      <c r="E55" s="37"/>
      <c r="F55" s="38">
        <v>0</v>
      </c>
      <c r="G55" s="39">
        <f>SUM(G56:G57)</f>
        <v>127481.92</v>
      </c>
      <c r="H55" s="32"/>
      <c r="I55" s="41"/>
    </row>
    <row r="56" spans="2:9" ht="16.5" x14ac:dyDescent="0.25">
      <c r="B56" s="26" t="s">
        <v>139</v>
      </c>
      <c r="C56" s="27" t="s">
        <v>140</v>
      </c>
      <c r="D56" s="28" t="s">
        <v>12</v>
      </c>
      <c r="E56" s="42">
        <v>1</v>
      </c>
      <c r="F56" s="43">
        <v>63740.959999999999</v>
      </c>
      <c r="G56" s="31">
        <f t="shared" ref="G56:G57" si="5">+ROUND(E56*F56,2)</f>
        <v>63740.959999999999</v>
      </c>
      <c r="H56" s="32"/>
      <c r="I56" s="33" t="s">
        <v>141</v>
      </c>
    </row>
    <row r="57" spans="2:9" ht="16.5" x14ac:dyDescent="0.25">
      <c r="B57" s="26" t="s">
        <v>142</v>
      </c>
      <c r="C57" s="27" t="s">
        <v>143</v>
      </c>
      <c r="D57" s="28" t="s">
        <v>12</v>
      </c>
      <c r="E57" s="42">
        <v>1</v>
      </c>
      <c r="F57" s="43">
        <v>63740.959999999999</v>
      </c>
      <c r="G57" s="31">
        <f t="shared" si="5"/>
        <v>63740.959999999999</v>
      </c>
      <c r="H57" s="32"/>
      <c r="I57" s="33" t="s">
        <v>141</v>
      </c>
    </row>
    <row r="58" spans="2:9" ht="16.5" x14ac:dyDescent="0.25">
      <c r="B58" s="34">
        <v>900</v>
      </c>
      <c r="C58" s="35" t="s">
        <v>144</v>
      </c>
      <c r="D58" s="46"/>
      <c r="E58" s="37"/>
      <c r="F58" s="38">
        <v>0</v>
      </c>
      <c r="G58" s="39">
        <f>+G59</f>
        <v>432828.75</v>
      </c>
      <c r="H58" s="40"/>
      <c r="I58" s="41"/>
    </row>
    <row r="59" spans="2:9" ht="16.5" x14ac:dyDescent="0.25">
      <c r="B59" s="26" t="s">
        <v>145</v>
      </c>
      <c r="C59" s="27" t="s">
        <v>146</v>
      </c>
      <c r="D59" s="28" t="s">
        <v>27</v>
      </c>
      <c r="E59" s="29">
        <v>5</v>
      </c>
      <c r="F59" s="30">
        <v>86565.75</v>
      </c>
      <c r="G59" s="31">
        <f>+ROUND(E59*F59,2)</f>
        <v>432828.75</v>
      </c>
      <c r="H59" s="32"/>
      <c r="I59" s="33" t="s">
        <v>130</v>
      </c>
    </row>
    <row r="60" spans="2:9" x14ac:dyDescent="0.25">
      <c r="B60" s="52"/>
      <c r="C60" s="53" t="s">
        <v>147</v>
      </c>
      <c r="D60" s="54"/>
      <c r="E60" s="55"/>
      <c r="F60" s="56"/>
      <c r="G60" s="57">
        <f>+G7+G10+G17+G21+G39+G50+G55+G58</f>
        <v>8590878.9799999986</v>
      </c>
      <c r="H60" s="58"/>
      <c r="I60" s="59"/>
    </row>
    <row r="61" spans="2:9" ht="409.5" x14ac:dyDescent="0.25">
      <c r="B61" s="60"/>
      <c r="C61" s="61" t="s">
        <v>148</v>
      </c>
      <c r="D61" s="62"/>
      <c r="E61" s="63"/>
      <c r="F61" s="64"/>
      <c r="G61" s="65">
        <f>+'[1]2. GG OHLA'!D123</f>
        <v>3412166.7199999997</v>
      </c>
      <c r="H61" s="66"/>
      <c r="I61" s="67" t="s">
        <v>149</v>
      </c>
    </row>
    <row r="62" spans="2:9" x14ac:dyDescent="0.25">
      <c r="B62" s="60"/>
      <c r="C62" s="61" t="s">
        <v>150</v>
      </c>
      <c r="D62" s="62"/>
      <c r="E62" s="63"/>
      <c r="F62" s="64">
        <v>0.1</v>
      </c>
      <c r="G62" s="65">
        <f>+F62*G60</f>
        <v>859087.89799999993</v>
      </c>
      <c r="H62" s="66"/>
      <c r="I62" s="68"/>
    </row>
    <row r="63" spans="2:9" ht="15.75" thickBot="1" x14ac:dyDescent="0.3">
      <c r="B63" s="69"/>
      <c r="C63" s="70" t="s">
        <v>151</v>
      </c>
      <c r="D63" s="71"/>
      <c r="E63" s="72"/>
      <c r="F63" s="73"/>
      <c r="G63" s="74">
        <f>+G60+G61+G62</f>
        <v>12862133.597999999</v>
      </c>
      <c r="H63" s="58"/>
      <c r="I63" s="75"/>
    </row>
  </sheetData>
  <mergeCells count="1">
    <mergeCell ref="E5:G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2022-06-26T23:52:24Z</dcterms:created>
  <dcterms:modified xsi:type="dcterms:W3CDTF">2022-06-26T23:55:23Z</dcterms:modified>
</cp:coreProperties>
</file>