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OHLA ABSOLUCIONES 281024\"/>
    </mc:Choice>
  </mc:AlternateContent>
  <bookViews>
    <workbookView xWindow="0" yWindow="0" windowWidth="20496" windowHeight="7548" firstSheet="3" activeTab="4"/>
  </bookViews>
  <sheets>
    <sheet name="ESTRATEGIAS" sheetId="8" state="hidden" r:id="rId1"/>
    <sheet name="ALINEAMIENTO-INT" sheetId="9" state="hidden" r:id="rId2"/>
    <sheet name="matriz_TOTAL" sheetId="14" state="hidden" r:id="rId3"/>
    <sheet name="ORG(GESTOR - SUBCONTRATISTA)" sheetId="19" r:id="rId4"/>
    <sheet name="MATRIZ SERV-PBVRP" sheetId="17" r:id="rId5"/>
    <sheet name="PRES-DET-SCG" sheetId="18" state="hidden" r:id="rId6"/>
    <sheet name="PAQ_DIQUE-CAÑETA" sheetId="15" state="hidden" r:id="rId7"/>
    <sheet name="PAQ_DIQUE-HUAURA" sheetId="16" state="hidden" r:id="rId8"/>
    <sheet name="6.1. ALIN_INT" sheetId="11" state="hidden" r:id="rId9"/>
    <sheet name="10.1. MANEJO_CRISIS" sheetId="12" state="hidden" r:id="rId10"/>
    <sheet name="10.2. ACOMP_PRED" sheetId="6" state="hidden" r:id="rId11"/>
    <sheet name="10.3. PRO_INC_MOL" sheetId="5" state="hidden" r:id="rId12"/>
    <sheet name="10.4.PRO-ADQ-VIE-SERV" sheetId="3" state="hidden" r:id="rId13"/>
    <sheet name="10.5.PRO_COM_CONS" sheetId="4" state="hidden" r:id="rId14"/>
    <sheet name="10.6.PRO-ATE-QR" sheetId="1" state="hidden" r:id="rId15"/>
  </sheets>
  <externalReferences>
    <externalReference r:id="rId16"/>
  </externalReferences>
  <definedNames>
    <definedName name="_xlnm.Print_Area" localSheetId="2">matriz_TOTAL!$D$1:$AY$23</definedName>
    <definedName name="notifications">OFFSET([1]Settings!$C$1,1,0,MATCH(REPT("z",255),[1]Settings!$C:$C),1)</definedName>
    <definedName name="priorities">OFFSET([1]Settings!$A$1,1,0,MATCH(REPT("z",255),[1]Settings!$A:$A),1)</definedName>
    <definedName name="status">OFFSET([1]Settings!$B$1,1,0,MATCH(REPT("z",255),[1]Settings!$B:$B),1)</definedName>
    <definedName name="valuevx">42.314159</definedName>
    <definedName name="vertex42_copyright" hidden="1">"© 2012-2017 Vertex42 LLC"</definedName>
    <definedName name="vertex42_id" hidden="1">"project-tracking.xlsx"</definedName>
    <definedName name="vertex42_title" hidden="1">"Project Tracking Template"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8" i="17" l="1"/>
  <c r="M35" i="17"/>
  <c r="M36" i="17"/>
  <c r="M34" i="17"/>
  <c r="M33" i="17"/>
  <c r="M32" i="17"/>
  <c r="M31" i="17"/>
  <c r="M29" i="17"/>
  <c r="M28" i="17"/>
  <c r="M26" i="17"/>
  <c r="M25" i="17"/>
  <c r="M23" i="17"/>
  <c r="M22" i="17"/>
  <c r="M21" i="17"/>
  <c r="M20" i="17"/>
  <c r="M18" i="17"/>
  <c r="M17" i="17"/>
  <c r="K21" i="17" l="1"/>
  <c r="K38" i="17"/>
  <c r="K18" i="17"/>
  <c r="K17" i="17"/>
  <c r="K33" i="17"/>
  <c r="K20" i="17"/>
  <c r="K28" i="17"/>
  <c r="K22" i="17"/>
  <c r="K31" i="17"/>
  <c r="K29" i="17"/>
  <c r="K26" i="17"/>
  <c r="K25" i="17"/>
  <c r="K36" i="17"/>
  <c r="K35" i="17"/>
  <c r="K34" i="17"/>
  <c r="K32" i="17"/>
  <c r="K23" i="17"/>
  <c r="K39" i="17" l="1"/>
  <c r="M6" i="17"/>
  <c r="AQ131" i="18" l="1"/>
  <c r="AN131" i="18"/>
  <c r="AL131" i="18"/>
  <c r="AJ131" i="18"/>
  <c r="AH131" i="18"/>
  <c r="AF131" i="18"/>
  <c r="AD131" i="18"/>
  <c r="AB131" i="18"/>
  <c r="Z131" i="18"/>
  <c r="X131" i="18"/>
  <c r="V131" i="18"/>
  <c r="T131" i="18"/>
  <c r="R131" i="18"/>
  <c r="P131" i="18"/>
  <c r="N131" i="18"/>
  <c r="L131" i="18"/>
  <c r="J131" i="18"/>
  <c r="H131" i="18"/>
  <c r="AR130" i="18"/>
  <c r="AQ130" i="18"/>
  <c r="AQ129" i="18"/>
  <c r="AN129" i="18"/>
  <c r="AL129" i="18"/>
  <c r="AJ129" i="18"/>
  <c r="AH129" i="18"/>
  <c r="AF129" i="18"/>
  <c r="AD129" i="18"/>
  <c r="AB129" i="18"/>
  <c r="Z129" i="18"/>
  <c r="X129" i="18"/>
  <c r="V129" i="18"/>
  <c r="T129" i="18"/>
  <c r="R129" i="18"/>
  <c r="P129" i="18"/>
  <c r="N129" i="18"/>
  <c r="L129" i="18"/>
  <c r="J129" i="18"/>
  <c r="H129" i="18"/>
  <c r="F129" i="18"/>
  <c r="AQ128" i="18"/>
  <c r="AN128" i="18"/>
  <c r="AL128" i="18"/>
  <c r="AJ128" i="18"/>
  <c r="AH128" i="18"/>
  <c r="AF128" i="18"/>
  <c r="AD128" i="18"/>
  <c r="AB128" i="18"/>
  <c r="Z128" i="18"/>
  <c r="X128" i="18"/>
  <c r="V128" i="18"/>
  <c r="T128" i="18"/>
  <c r="R128" i="18"/>
  <c r="P128" i="18"/>
  <c r="N128" i="18"/>
  <c r="L128" i="18"/>
  <c r="J128" i="18"/>
  <c r="H128" i="18"/>
  <c r="F128" i="18"/>
  <c r="AQ127" i="18"/>
  <c r="AN127" i="18"/>
  <c r="AL127" i="18"/>
  <c r="AJ127" i="18"/>
  <c r="AH127" i="18"/>
  <c r="AF127" i="18"/>
  <c r="AD127" i="18"/>
  <c r="AB127" i="18"/>
  <c r="Z127" i="18"/>
  <c r="X127" i="18"/>
  <c r="V127" i="18"/>
  <c r="T127" i="18"/>
  <c r="R127" i="18"/>
  <c r="P127" i="18"/>
  <c r="N127" i="18"/>
  <c r="L127" i="18"/>
  <c r="J127" i="18"/>
  <c r="H127" i="18"/>
  <c r="F127" i="18"/>
  <c r="AQ126" i="18"/>
  <c r="AH126" i="18"/>
  <c r="V126" i="18"/>
  <c r="AR126" i="18" s="1"/>
  <c r="AQ125" i="18"/>
  <c r="AN125" i="18"/>
  <c r="AL125" i="18"/>
  <c r="AJ125" i="18"/>
  <c r="AH125" i="18"/>
  <c r="AF125" i="18"/>
  <c r="AD125" i="18"/>
  <c r="AB125" i="18"/>
  <c r="Z125" i="18"/>
  <c r="X125" i="18"/>
  <c r="V125" i="18"/>
  <c r="T125" i="18"/>
  <c r="R125" i="18"/>
  <c r="P125" i="18"/>
  <c r="N125" i="18"/>
  <c r="L125" i="18"/>
  <c r="J125" i="18"/>
  <c r="H125" i="18"/>
  <c r="F125" i="18"/>
  <c r="AR124" i="18"/>
  <c r="AQ124" i="18"/>
  <c r="AQ123" i="18"/>
  <c r="AN123" i="18"/>
  <c r="AL123" i="18"/>
  <c r="AJ123" i="18"/>
  <c r="AH123" i="18"/>
  <c r="AF123" i="18"/>
  <c r="AD123" i="18"/>
  <c r="AB123" i="18"/>
  <c r="Z123" i="18"/>
  <c r="X123" i="18"/>
  <c r="V123" i="18"/>
  <c r="T123" i="18"/>
  <c r="R123" i="18"/>
  <c r="P123" i="18"/>
  <c r="N123" i="18"/>
  <c r="L123" i="18"/>
  <c r="J123" i="18"/>
  <c r="H123" i="18"/>
  <c r="F123" i="18"/>
  <c r="AQ122" i="18"/>
  <c r="AN122" i="18"/>
  <c r="AL122" i="18"/>
  <c r="AJ122" i="18"/>
  <c r="AH122" i="18"/>
  <c r="AF122" i="18"/>
  <c r="AD122" i="18"/>
  <c r="AB122" i="18"/>
  <c r="Z122" i="18"/>
  <c r="X122" i="18"/>
  <c r="V122" i="18"/>
  <c r="R122" i="18"/>
  <c r="L122" i="18"/>
  <c r="J122" i="18"/>
  <c r="H122" i="18"/>
  <c r="F122" i="18"/>
  <c r="AQ121" i="18"/>
  <c r="AL121" i="18"/>
  <c r="AJ121" i="18"/>
  <c r="AH121" i="18"/>
  <c r="AF121" i="18"/>
  <c r="AD121" i="18"/>
  <c r="AB121" i="18"/>
  <c r="Z121" i="18"/>
  <c r="X121" i="18"/>
  <c r="V121" i="18"/>
  <c r="T121" i="18"/>
  <c r="P121" i="18"/>
  <c r="N121" i="18"/>
  <c r="J121" i="18"/>
  <c r="H121" i="18"/>
  <c r="AQ120" i="18"/>
  <c r="AN120" i="18"/>
  <c r="AL120" i="18"/>
  <c r="AJ120" i="18"/>
  <c r="AH120" i="18"/>
  <c r="AF120" i="18"/>
  <c r="AD120" i="18"/>
  <c r="AB120" i="18"/>
  <c r="Z120" i="18"/>
  <c r="X120" i="18"/>
  <c r="V120" i="18"/>
  <c r="T120" i="18"/>
  <c r="R120" i="18"/>
  <c r="P120" i="18"/>
  <c r="N120" i="18"/>
  <c r="L120" i="18"/>
  <c r="J120" i="18"/>
  <c r="H120" i="18"/>
  <c r="F120" i="18"/>
  <c r="AQ119" i="18"/>
  <c r="C119" i="18"/>
  <c r="AH119" i="18" s="1"/>
  <c r="AQ118" i="18"/>
  <c r="AN118" i="18"/>
  <c r="AL118" i="18"/>
  <c r="AJ118" i="18"/>
  <c r="AH118" i="18"/>
  <c r="AF118" i="18"/>
  <c r="AD118" i="18"/>
  <c r="AB118" i="18"/>
  <c r="Z118" i="18"/>
  <c r="X118" i="18"/>
  <c r="V118" i="18"/>
  <c r="T118" i="18"/>
  <c r="R118" i="18"/>
  <c r="P118" i="18"/>
  <c r="N118" i="18"/>
  <c r="L118" i="18"/>
  <c r="J118" i="18"/>
  <c r="H118" i="18"/>
  <c r="F118" i="18"/>
  <c r="AQ117" i="18"/>
  <c r="AN117" i="18"/>
  <c r="AL117" i="18"/>
  <c r="AJ117" i="18"/>
  <c r="AH117" i="18"/>
  <c r="AF117" i="18"/>
  <c r="AD117" i="18"/>
  <c r="AB117" i="18"/>
  <c r="Z117" i="18"/>
  <c r="X117" i="18"/>
  <c r="V117" i="18"/>
  <c r="T117" i="18"/>
  <c r="R117" i="18"/>
  <c r="P117" i="18"/>
  <c r="N117" i="18"/>
  <c r="L117" i="18"/>
  <c r="J117" i="18"/>
  <c r="H117" i="18"/>
  <c r="F117" i="18"/>
  <c r="AQ116" i="18"/>
  <c r="AN116" i="18"/>
  <c r="AL116" i="18"/>
  <c r="AJ116" i="18"/>
  <c r="AH116" i="18"/>
  <c r="AF116" i="18"/>
  <c r="AD116" i="18"/>
  <c r="AB116" i="18"/>
  <c r="Z116" i="18"/>
  <c r="X116" i="18"/>
  <c r="V116" i="18"/>
  <c r="T116" i="18"/>
  <c r="R116" i="18"/>
  <c r="P116" i="18"/>
  <c r="N116" i="18"/>
  <c r="L116" i="18"/>
  <c r="J116" i="18"/>
  <c r="H116" i="18"/>
  <c r="F116" i="18"/>
  <c r="AQ115" i="18"/>
  <c r="AN115" i="18"/>
  <c r="AL115" i="18"/>
  <c r="AJ115" i="18"/>
  <c r="AH115" i="18"/>
  <c r="AF115" i="18"/>
  <c r="AD115" i="18"/>
  <c r="AB115" i="18"/>
  <c r="Z115" i="18"/>
  <c r="X115" i="18"/>
  <c r="V115" i="18"/>
  <c r="T115" i="18"/>
  <c r="R115" i="18"/>
  <c r="P115" i="18"/>
  <c r="N115" i="18"/>
  <c r="L115" i="18"/>
  <c r="J115" i="18"/>
  <c r="H115" i="18"/>
  <c r="F115" i="18"/>
  <c r="AQ114" i="18"/>
  <c r="AN114" i="18"/>
  <c r="AL114" i="18"/>
  <c r="AJ114" i="18"/>
  <c r="AH114" i="18"/>
  <c r="AF114" i="18"/>
  <c r="AD114" i="18"/>
  <c r="AB114" i="18"/>
  <c r="Z114" i="18"/>
  <c r="X114" i="18"/>
  <c r="V114" i="18"/>
  <c r="T114" i="18"/>
  <c r="R114" i="18"/>
  <c r="P114" i="18"/>
  <c r="N114" i="18"/>
  <c r="L114" i="18"/>
  <c r="J114" i="18"/>
  <c r="H114" i="18"/>
  <c r="F114" i="18"/>
  <c r="AQ113" i="18"/>
  <c r="AN113" i="18"/>
  <c r="AL113" i="18"/>
  <c r="AJ113" i="18"/>
  <c r="AH113" i="18"/>
  <c r="AF113" i="18"/>
  <c r="AD113" i="18"/>
  <c r="AB113" i="18"/>
  <c r="Z113" i="18"/>
  <c r="X113" i="18"/>
  <c r="V113" i="18"/>
  <c r="T113" i="18"/>
  <c r="R113" i="18"/>
  <c r="P113" i="18"/>
  <c r="N113" i="18"/>
  <c r="L113" i="18"/>
  <c r="J113" i="18"/>
  <c r="H113" i="18"/>
  <c r="F113" i="18"/>
  <c r="AQ112" i="18"/>
  <c r="AN112" i="18"/>
  <c r="AL112" i="18"/>
  <c r="AJ112" i="18"/>
  <c r="AH112" i="18"/>
  <c r="AF112" i="18"/>
  <c r="AD112" i="18"/>
  <c r="AB112" i="18"/>
  <c r="Z112" i="18"/>
  <c r="X112" i="18"/>
  <c r="V112" i="18"/>
  <c r="T112" i="18"/>
  <c r="R112" i="18"/>
  <c r="P112" i="18"/>
  <c r="N112" i="18"/>
  <c r="L112" i="18"/>
  <c r="J112" i="18"/>
  <c r="H112" i="18"/>
  <c r="F112" i="18"/>
  <c r="AQ111" i="18"/>
  <c r="AN111" i="18"/>
  <c r="AL111" i="18"/>
  <c r="AJ111" i="18"/>
  <c r="AH111" i="18"/>
  <c r="AF111" i="18"/>
  <c r="AD111" i="18"/>
  <c r="AB111" i="18"/>
  <c r="Z111" i="18"/>
  <c r="X111" i="18"/>
  <c r="V111" i="18"/>
  <c r="T111" i="18"/>
  <c r="R111" i="18"/>
  <c r="P111" i="18"/>
  <c r="N111" i="18"/>
  <c r="L111" i="18"/>
  <c r="J111" i="18"/>
  <c r="H111" i="18"/>
  <c r="F111" i="18"/>
  <c r="AR110" i="18"/>
  <c r="AQ110" i="18"/>
  <c r="AQ109" i="18"/>
  <c r="AN109" i="18"/>
  <c r="AL109" i="18"/>
  <c r="AJ109" i="18"/>
  <c r="AH109" i="18"/>
  <c r="AF109" i="18"/>
  <c r="AD109" i="18"/>
  <c r="AB109" i="18"/>
  <c r="Z109" i="18"/>
  <c r="X109" i="18"/>
  <c r="V109" i="18"/>
  <c r="T109" i="18"/>
  <c r="R109" i="18"/>
  <c r="P109" i="18"/>
  <c r="N109" i="18"/>
  <c r="L109" i="18"/>
  <c r="J109" i="18"/>
  <c r="H109" i="18"/>
  <c r="F109" i="18"/>
  <c r="AQ108" i="18"/>
  <c r="AN108" i="18"/>
  <c r="AL108" i="18"/>
  <c r="AJ108" i="18"/>
  <c r="AH108" i="18"/>
  <c r="AF108" i="18"/>
  <c r="AD108" i="18"/>
  <c r="AB108" i="18"/>
  <c r="Z108" i="18"/>
  <c r="X108" i="18"/>
  <c r="V108" i="18"/>
  <c r="T108" i="18"/>
  <c r="R108" i="18"/>
  <c r="P108" i="18"/>
  <c r="N108" i="18"/>
  <c r="L108" i="18"/>
  <c r="J108" i="18"/>
  <c r="H108" i="18"/>
  <c r="F108" i="18"/>
  <c r="AQ107" i="18"/>
  <c r="AN107" i="18"/>
  <c r="AL107" i="18"/>
  <c r="AJ107" i="18"/>
  <c r="AH107" i="18"/>
  <c r="AF107" i="18"/>
  <c r="AD107" i="18"/>
  <c r="AB107" i="18"/>
  <c r="Z107" i="18"/>
  <c r="X107" i="18"/>
  <c r="V107" i="18"/>
  <c r="T107" i="18"/>
  <c r="R107" i="18"/>
  <c r="P107" i="18"/>
  <c r="N107" i="18"/>
  <c r="L107" i="18"/>
  <c r="J107" i="18"/>
  <c r="H107" i="18"/>
  <c r="F107" i="18"/>
  <c r="AQ106" i="18"/>
  <c r="AN106" i="18"/>
  <c r="AL106" i="18"/>
  <c r="AJ106" i="18"/>
  <c r="AH106" i="18"/>
  <c r="AF106" i="18"/>
  <c r="AD106" i="18"/>
  <c r="AB106" i="18"/>
  <c r="Z106" i="18"/>
  <c r="X106" i="18"/>
  <c r="V106" i="18"/>
  <c r="T106" i="18"/>
  <c r="R106" i="18"/>
  <c r="P106" i="18"/>
  <c r="N106" i="18"/>
  <c r="L106" i="18"/>
  <c r="J106" i="18"/>
  <c r="H106" i="18"/>
  <c r="F106" i="18"/>
  <c r="AQ105" i="18"/>
  <c r="AN105" i="18"/>
  <c r="AL105" i="18"/>
  <c r="AJ105" i="18"/>
  <c r="AH105" i="18"/>
  <c r="AF105" i="18"/>
  <c r="AD105" i="18"/>
  <c r="AB105" i="18"/>
  <c r="Z105" i="18"/>
  <c r="X105" i="18"/>
  <c r="V105" i="18"/>
  <c r="T105" i="18"/>
  <c r="R105" i="18"/>
  <c r="P105" i="18"/>
  <c r="N105" i="18"/>
  <c r="L105" i="18"/>
  <c r="J105" i="18"/>
  <c r="H105" i="18"/>
  <c r="F105" i="18"/>
  <c r="AQ104" i="18"/>
  <c r="AN104" i="18"/>
  <c r="AL104" i="18"/>
  <c r="AJ104" i="18"/>
  <c r="AH104" i="18"/>
  <c r="AF104" i="18"/>
  <c r="AD104" i="18"/>
  <c r="AB104" i="18"/>
  <c r="Z104" i="18"/>
  <c r="X104" i="18"/>
  <c r="V104" i="18"/>
  <c r="T104" i="18"/>
  <c r="R104" i="18"/>
  <c r="P104" i="18"/>
  <c r="N104" i="18"/>
  <c r="L104" i="18"/>
  <c r="J104" i="18"/>
  <c r="H104" i="18"/>
  <c r="F104" i="18"/>
  <c r="AQ103" i="18"/>
  <c r="AN103" i="18"/>
  <c r="AL103" i="18"/>
  <c r="AJ103" i="18"/>
  <c r="AH103" i="18"/>
  <c r="AF103" i="18"/>
  <c r="AD103" i="18"/>
  <c r="AB103" i="18"/>
  <c r="Z103" i="18"/>
  <c r="X103" i="18"/>
  <c r="V103" i="18"/>
  <c r="T103" i="18"/>
  <c r="R103" i="18"/>
  <c r="P103" i="18"/>
  <c r="N103" i="18"/>
  <c r="L103" i="18"/>
  <c r="J103" i="18"/>
  <c r="H103" i="18"/>
  <c r="F103" i="18"/>
  <c r="AQ102" i="18"/>
  <c r="AN102" i="18"/>
  <c r="AL102" i="18"/>
  <c r="AJ102" i="18"/>
  <c r="AH102" i="18"/>
  <c r="AF102" i="18"/>
  <c r="AD102" i="18"/>
  <c r="AB102" i="18"/>
  <c r="Z102" i="18"/>
  <c r="X102" i="18"/>
  <c r="V102" i="18"/>
  <c r="T102" i="18"/>
  <c r="R102" i="18"/>
  <c r="P102" i="18"/>
  <c r="N102" i="18"/>
  <c r="L102" i="18"/>
  <c r="J102" i="18"/>
  <c r="H102" i="18"/>
  <c r="F102" i="18"/>
  <c r="AQ101" i="18"/>
  <c r="AN101" i="18"/>
  <c r="AL101" i="18"/>
  <c r="AJ101" i="18"/>
  <c r="AH101" i="18"/>
  <c r="AF101" i="18"/>
  <c r="AD101" i="18"/>
  <c r="AB101" i="18"/>
  <c r="Z101" i="18"/>
  <c r="X101" i="18"/>
  <c r="V101" i="18"/>
  <c r="T101" i="18"/>
  <c r="R101" i="18"/>
  <c r="P101" i="18"/>
  <c r="N101" i="18"/>
  <c r="L101" i="18"/>
  <c r="J101" i="18"/>
  <c r="H101" i="18"/>
  <c r="F101" i="18"/>
  <c r="AQ100" i="18"/>
  <c r="AN100" i="18"/>
  <c r="AL100" i="18"/>
  <c r="AJ100" i="18"/>
  <c r="AH100" i="18"/>
  <c r="AF100" i="18"/>
  <c r="AD100" i="18"/>
  <c r="AB100" i="18"/>
  <c r="Z100" i="18"/>
  <c r="X100" i="18"/>
  <c r="V100" i="18"/>
  <c r="T100" i="18"/>
  <c r="R100" i="18"/>
  <c r="P100" i="18"/>
  <c r="N100" i="18"/>
  <c r="L100" i="18"/>
  <c r="J100" i="18"/>
  <c r="H100" i="18"/>
  <c r="F100" i="18"/>
  <c r="AQ99" i="18"/>
  <c r="AN99" i="18"/>
  <c r="AL99" i="18"/>
  <c r="AJ99" i="18"/>
  <c r="AH99" i="18"/>
  <c r="AF99" i="18"/>
  <c r="AD99" i="18"/>
  <c r="AB99" i="18"/>
  <c r="Z99" i="18"/>
  <c r="X99" i="18"/>
  <c r="V99" i="18"/>
  <c r="T99" i="18"/>
  <c r="R99" i="18"/>
  <c r="P99" i="18"/>
  <c r="N99" i="18"/>
  <c r="L99" i="18"/>
  <c r="J99" i="18"/>
  <c r="H99" i="18"/>
  <c r="F99" i="18"/>
  <c r="AQ98" i="18"/>
  <c r="AN98" i="18"/>
  <c r="AL98" i="18"/>
  <c r="AJ98" i="18"/>
  <c r="AH98" i="18"/>
  <c r="AF98" i="18"/>
  <c r="AD98" i="18"/>
  <c r="AB98" i="18"/>
  <c r="Z98" i="18"/>
  <c r="X98" i="18"/>
  <c r="V98" i="18"/>
  <c r="T98" i="18"/>
  <c r="R98" i="18"/>
  <c r="P98" i="18"/>
  <c r="N98" i="18"/>
  <c r="L98" i="18"/>
  <c r="J98" i="18"/>
  <c r="H98" i="18"/>
  <c r="F98" i="18"/>
  <c r="AQ97" i="18"/>
  <c r="AN97" i="18"/>
  <c r="AL97" i="18"/>
  <c r="AJ97" i="18"/>
  <c r="AH97" i="18"/>
  <c r="AF97" i="18"/>
  <c r="AD97" i="18"/>
  <c r="AB97" i="18"/>
  <c r="Z97" i="18"/>
  <c r="X97" i="18"/>
  <c r="V97" i="18"/>
  <c r="T97" i="18"/>
  <c r="R97" i="18"/>
  <c r="P97" i="18"/>
  <c r="N97" i="18"/>
  <c r="L97" i="18"/>
  <c r="J97" i="18"/>
  <c r="H97" i="18"/>
  <c r="F97" i="18"/>
  <c r="AQ96" i="18"/>
  <c r="AN96" i="18"/>
  <c r="AL96" i="18"/>
  <c r="AJ96" i="18"/>
  <c r="AH96" i="18"/>
  <c r="AF96" i="18"/>
  <c r="AD96" i="18"/>
  <c r="AB96" i="18"/>
  <c r="Z96" i="18"/>
  <c r="X96" i="18"/>
  <c r="V96" i="18"/>
  <c r="T96" i="18"/>
  <c r="R96" i="18"/>
  <c r="P96" i="18"/>
  <c r="N96" i="18"/>
  <c r="L96" i="18"/>
  <c r="J96" i="18"/>
  <c r="H96" i="18"/>
  <c r="F96" i="18"/>
  <c r="AR95" i="18"/>
  <c r="AQ95" i="18"/>
  <c r="AQ94" i="18"/>
  <c r="AN94" i="18"/>
  <c r="AL94" i="18"/>
  <c r="AJ94" i="18"/>
  <c r="AH94" i="18"/>
  <c r="AF94" i="18"/>
  <c r="AD94" i="18"/>
  <c r="AB94" i="18"/>
  <c r="Z94" i="18"/>
  <c r="X94" i="18"/>
  <c r="V94" i="18"/>
  <c r="T94" i="18"/>
  <c r="R94" i="18"/>
  <c r="P94" i="18"/>
  <c r="N94" i="18"/>
  <c r="L94" i="18"/>
  <c r="J94" i="18"/>
  <c r="H94" i="18"/>
  <c r="F94" i="18"/>
  <c r="AQ93" i="18"/>
  <c r="AN93" i="18"/>
  <c r="AL93" i="18"/>
  <c r="AJ93" i="18"/>
  <c r="AH93" i="18"/>
  <c r="AF93" i="18"/>
  <c r="AD93" i="18"/>
  <c r="AB93" i="18"/>
  <c r="Z93" i="18"/>
  <c r="X93" i="18"/>
  <c r="V93" i="18"/>
  <c r="T93" i="18"/>
  <c r="R93" i="18"/>
  <c r="P93" i="18"/>
  <c r="N93" i="18"/>
  <c r="L93" i="18"/>
  <c r="J93" i="18"/>
  <c r="H93" i="18"/>
  <c r="F93" i="18"/>
  <c r="AR92" i="18"/>
  <c r="AQ92" i="18"/>
  <c r="AQ91" i="18"/>
  <c r="AD91" i="18"/>
  <c r="AB91" i="18"/>
  <c r="Z91" i="18"/>
  <c r="X91" i="18"/>
  <c r="V91" i="18"/>
  <c r="T91" i="18"/>
  <c r="R91" i="18"/>
  <c r="P91" i="18"/>
  <c r="N91" i="18"/>
  <c r="L91" i="18"/>
  <c r="J91" i="18"/>
  <c r="H91" i="18"/>
  <c r="F91" i="18"/>
  <c r="AQ90" i="18"/>
  <c r="AN90" i="18"/>
  <c r="AL90" i="18"/>
  <c r="AJ90" i="18"/>
  <c r="AH90" i="18"/>
  <c r="AF90" i="18"/>
  <c r="AD90" i="18"/>
  <c r="AB90" i="18"/>
  <c r="Z90" i="18"/>
  <c r="X90" i="18"/>
  <c r="V90" i="18"/>
  <c r="T90" i="18"/>
  <c r="R90" i="18"/>
  <c r="P90" i="18"/>
  <c r="N90" i="18"/>
  <c r="L90" i="18"/>
  <c r="J90" i="18"/>
  <c r="H90" i="18"/>
  <c r="F90" i="18"/>
  <c r="AQ89" i="18"/>
  <c r="AN89" i="18"/>
  <c r="AL89" i="18"/>
  <c r="AJ89" i="18"/>
  <c r="AH89" i="18"/>
  <c r="AF89" i="18"/>
  <c r="AD89" i="18"/>
  <c r="AB89" i="18"/>
  <c r="Z89" i="18"/>
  <c r="X89" i="18"/>
  <c r="V89" i="18"/>
  <c r="T89" i="18"/>
  <c r="R89" i="18"/>
  <c r="P89" i="18"/>
  <c r="N89" i="18"/>
  <c r="L89" i="18"/>
  <c r="J89" i="18"/>
  <c r="H89" i="18"/>
  <c r="F89" i="18"/>
  <c r="AQ88" i="18"/>
  <c r="AN88" i="18"/>
  <c r="AL88" i="18"/>
  <c r="AJ88" i="18"/>
  <c r="AH88" i="18"/>
  <c r="AF88" i="18"/>
  <c r="AD88" i="18"/>
  <c r="AB88" i="18"/>
  <c r="Z88" i="18"/>
  <c r="X88" i="18"/>
  <c r="V88" i="18"/>
  <c r="T88" i="18"/>
  <c r="R88" i="18"/>
  <c r="P88" i="18"/>
  <c r="N88" i="18"/>
  <c r="L88" i="18"/>
  <c r="J88" i="18"/>
  <c r="H88" i="18"/>
  <c r="F88" i="18"/>
  <c r="AQ87" i="18"/>
  <c r="AN87" i="18"/>
  <c r="AL87" i="18"/>
  <c r="AJ87" i="18"/>
  <c r="AH87" i="18"/>
  <c r="AF87" i="18"/>
  <c r="AD87" i="18"/>
  <c r="AB87" i="18"/>
  <c r="Z87" i="18"/>
  <c r="X87" i="18"/>
  <c r="V87" i="18"/>
  <c r="T87" i="18"/>
  <c r="R87" i="18"/>
  <c r="P87" i="18"/>
  <c r="N87" i="18"/>
  <c r="L87" i="18"/>
  <c r="J87" i="18"/>
  <c r="H87" i="18"/>
  <c r="F87" i="18"/>
  <c r="AQ86" i="18"/>
  <c r="AN86" i="18"/>
  <c r="AL86" i="18"/>
  <c r="AJ86" i="18"/>
  <c r="AH86" i="18"/>
  <c r="AF86" i="18"/>
  <c r="AD86" i="18"/>
  <c r="AB86" i="18"/>
  <c r="Z86" i="18"/>
  <c r="X86" i="18"/>
  <c r="V86" i="18"/>
  <c r="T86" i="18"/>
  <c r="R86" i="18"/>
  <c r="P86" i="18"/>
  <c r="N86" i="18"/>
  <c r="L86" i="18"/>
  <c r="J86" i="18"/>
  <c r="H86" i="18"/>
  <c r="F86" i="18"/>
  <c r="AQ85" i="18"/>
  <c r="AN85" i="18"/>
  <c r="AL85" i="18"/>
  <c r="AJ85" i="18"/>
  <c r="AH85" i="18"/>
  <c r="AF85" i="18"/>
  <c r="AD85" i="18"/>
  <c r="AB85" i="18"/>
  <c r="Z85" i="18"/>
  <c r="X85" i="18"/>
  <c r="V85" i="18"/>
  <c r="T85" i="18"/>
  <c r="R85" i="18"/>
  <c r="P85" i="18"/>
  <c r="N85" i="18"/>
  <c r="L85" i="18"/>
  <c r="J85" i="18"/>
  <c r="H85" i="18"/>
  <c r="F85" i="18"/>
  <c r="AQ84" i="18"/>
  <c r="AN84" i="18"/>
  <c r="AL84" i="18"/>
  <c r="AJ84" i="18"/>
  <c r="AH84" i="18"/>
  <c r="AF84" i="18"/>
  <c r="AD84" i="18"/>
  <c r="AB84" i="18"/>
  <c r="Z84" i="18"/>
  <c r="X84" i="18"/>
  <c r="V84" i="18"/>
  <c r="T84" i="18"/>
  <c r="R84" i="18"/>
  <c r="P84" i="18"/>
  <c r="N84" i="18"/>
  <c r="L84" i="18"/>
  <c r="J84" i="18"/>
  <c r="H84" i="18"/>
  <c r="F84" i="18"/>
  <c r="AQ83" i="18"/>
  <c r="AN83" i="18"/>
  <c r="AL83" i="18"/>
  <c r="AJ83" i="18"/>
  <c r="AH83" i="18"/>
  <c r="AF83" i="18"/>
  <c r="AD83" i="18"/>
  <c r="AB83" i="18"/>
  <c r="Z83" i="18"/>
  <c r="X83" i="18"/>
  <c r="V83" i="18"/>
  <c r="T83" i="18"/>
  <c r="R83" i="18"/>
  <c r="P83" i="18"/>
  <c r="N83" i="18"/>
  <c r="L83" i="18"/>
  <c r="J83" i="18"/>
  <c r="H83" i="18"/>
  <c r="F83" i="18"/>
  <c r="AQ82" i="18"/>
  <c r="AN82" i="18"/>
  <c r="AL82" i="18"/>
  <c r="AJ82" i="18"/>
  <c r="AH82" i="18"/>
  <c r="AF82" i="18"/>
  <c r="AD82" i="18"/>
  <c r="AB82" i="18"/>
  <c r="Z82" i="18"/>
  <c r="X82" i="18"/>
  <c r="V82" i="18"/>
  <c r="T82" i="18"/>
  <c r="R82" i="18"/>
  <c r="P82" i="18"/>
  <c r="N82" i="18"/>
  <c r="L82" i="18"/>
  <c r="J82" i="18"/>
  <c r="H82" i="18"/>
  <c r="F82" i="18"/>
  <c r="AQ81" i="18"/>
  <c r="AN81" i="18"/>
  <c r="AL81" i="18"/>
  <c r="AJ81" i="18"/>
  <c r="AH81" i="18"/>
  <c r="AF81" i="18"/>
  <c r="AD81" i="18"/>
  <c r="AB81" i="18"/>
  <c r="Z81" i="18"/>
  <c r="X81" i="18"/>
  <c r="V81" i="18"/>
  <c r="T81" i="18"/>
  <c r="R81" i="18"/>
  <c r="P81" i="18"/>
  <c r="N81" i="18"/>
  <c r="L81" i="18"/>
  <c r="J81" i="18"/>
  <c r="H81" i="18"/>
  <c r="F81" i="18"/>
  <c r="AQ80" i="18"/>
  <c r="AN80" i="18"/>
  <c r="AL80" i="18"/>
  <c r="AJ80" i="18"/>
  <c r="AH80" i="18"/>
  <c r="AF80" i="18"/>
  <c r="AD80" i="18"/>
  <c r="AB80" i="18"/>
  <c r="Z80" i="18"/>
  <c r="X80" i="18"/>
  <c r="V80" i="18"/>
  <c r="T80" i="18"/>
  <c r="R80" i="18"/>
  <c r="P80" i="18"/>
  <c r="N80" i="18"/>
  <c r="L80" i="18"/>
  <c r="J80" i="18"/>
  <c r="H80" i="18"/>
  <c r="F80" i="18"/>
  <c r="AQ79" i="18"/>
  <c r="AN79" i="18"/>
  <c r="AL79" i="18"/>
  <c r="AJ79" i="18"/>
  <c r="AH79" i="18"/>
  <c r="AF79" i="18"/>
  <c r="AD79" i="18"/>
  <c r="AB79" i="18"/>
  <c r="Z79" i="18"/>
  <c r="X79" i="18"/>
  <c r="V79" i="18"/>
  <c r="T79" i="18"/>
  <c r="R79" i="18"/>
  <c r="P79" i="18"/>
  <c r="N79" i="18"/>
  <c r="L79" i="18"/>
  <c r="J79" i="18"/>
  <c r="H79" i="18"/>
  <c r="F79" i="18"/>
  <c r="AQ78" i="18"/>
  <c r="AN78" i="18"/>
  <c r="AL78" i="18"/>
  <c r="AJ78" i="18"/>
  <c r="AH78" i="18"/>
  <c r="AF78" i="18"/>
  <c r="AD78" i="18"/>
  <c r="AB78" i="18"/>
  <c r="Z78" i="18"/>
  <c r="X78" i="18"/>
  <c r="V78" i="18"/>
  <c r="T78" i="18"/>
  <c r="R78" i="18"/>
  <c r="P78" i="18"/>
  <c r="N78" i="18"/>
  <c r="L78" i="18"/>
  <c r="J78" i="18"/>
  <c r="H78" i="18"/>
  <c r="F78" i="18"/>
  <c r="AQ77" i="18"/>
  <c r="AN77" i="18"/>
  <c r="AL77" i="18"/>
  <c r="AJ77" i="18"/>
  <c r="AH77" i="18"/>
  <c r="AF77" i="18"/>
  <c r="AD77" i="18"/>
  <c r="AB77" i="18"/>
  <c r="Z77" i="18"/>
  <c r="X77" i="18"/>
  <c r="V77" i="18"/>
  <c r="T77" i="18"/>
  <c r="R77" i="18"/>
  <c r="P77" i="18"/>
  <c r="N77" i="18"/>
  <c r="L77" i="18"/>
  <c r="J77" i="18"/>
  <c r="H77" i="18"/>
  <c r="F77" i="18"/>
  <c r="AQ76" i="18"/>
  <c r="AN76" i="18"/>
  <c r="AL76" i="18"/>
  <c r="AJ76" i="18"/>
  <c r="AH76" i="18"/>
  <c r="AF76" i="18"/>
  <c r="AD76" i="18"/>
  <c r="AB76" i="18"/>
  <c r="Z76" i="18"/>
  <c r="X76" i="18"/>
  <c r="V76" i="18"/>
  <c r="T76" i="18"/>
  <c r="R76" i="18"/>
  <c r="P76" i="18"/>
  <c r="N76" i="18"/>
  <c r="L76" i="18"/>
  <c r="J76" i="18"/>
  <c r="H76" i="18"/>
  <c r="F76" i="18"/>
  <c r="AQ75" i="18"/>
  <c r="AN75" i="18"/>
  <c r="AL75" i="18"/>
  <c r="AJ75" i="18"/>
  <c r="AH75" i="18"/>
  <c r="AF75" i="18"/>
  <c r="AD75" i="18"/>
  <c r="AB75" i="18"/>
  <c r="Z75" i="18"/>
  <c r="X75" i="18"/>
  <c r="V75" i="18"/>
  <c r="T75" i="18"/>
  <c r="R75" i="18"/>
  <c r="P75" i="18"/>
  <c r="N75" i="18"/>
  <c r="L75" i="18"/>
  <c r="J75" i="18"/>
  <c r="H75" i="18"/>
  <c r="F75" i="18"/>
  <c r="AQ74" i="18"/>
  <c r="AN74" i="18"/>
  <c r="AL74" i="18"/>
  <c r="AJ74" i="18"/>
  <c r="AH74" i="18"/>
  <c r="AF74" i="18"/>
  <c r="AD74" i="18"/>
  <c r="AB74" i="18"/>
  <c r="Z74" i="18"/>
  <c r="X74" i="18"/>
  <c r="V74" i="18"/>
  <c r="T74" i="18"/>
  <c r="R74" i="18"/>
  <c r="P74" i="18"/>
  <c r="N74" i="18"/>
  <c r="L74" i="18"/>
  <c r="J74" i="18"/>
  <c r="H74" i="18"/>
  <c r="F74" i="18"/>
  <c r="AQ73" i="18"/>
  <c r="AN73" i="18"/>
  <c r="AL73" i="18"/>
  <c r="AJ73" i="18"/>
  <c r="AH73" i="18"/>
  <c r="AF73" i="18"/>
  <c r="AD73" i="18"/>
  <c r="AB73" i="18"/>
  <c r="Z73" i="18"/>
  <c r="X73" i="18"/>
  <c r="V73" i="18"/>
  <c r="T73" i="18"/>
  <c r="R73" i="18"/>
  <c r="P73" i="18"/>
  <c r="N73" i="18"/>
  <c r="L73" i="18"/>
  <c r="J73" i="18"/>
  <c r="H73" i="18"/>
  <c r="F73" i="18"/>
  <c r="AQ72" i="18"/>
  <c r="AN72" i="18"/>
  <c r="AL72" i="18"/>
  <c r="AJ72" i="18"/>
  <c r="AH72" i="18"/>
  <c r="AF72" i="18"/>
  <c r="AD72" i="18"/>
  <c r="AB72" i="18"/>
  <c r="Z72" i="18"/>
  <c r="X72" i="18"/>
  <c r="V72" i="18"/>
  <c r="T72" i="18"/>
  <c r="R72" i="18"/>
  <c r="P72" i="18"/>
  <c r="N72" i="18"/>
  <c r="L72" i="18"/>
  <c r="J72" i="18"/>
  <c r="H72" i="18"/>
  <c r="F72" i="18"/>
  <c r="AQ71" i="18"/>
  <c r="AN71" i="18"/>
  <c r="AL71" i="18"/>
  <c r="AJ71" i="18"/>
  <c r="AH71" i="18"/>
  <c r="AF71" i="18"/>
  <c r="AD71" i="18"/>
  <c r="AB71" i="18"/>
  <c r="Z71" i="18"/>
  <c r="X71" i="18"/>
  <c r="V71" i="18"/>
  <c r="T71" i="18"/>
  <c r="R71" i="18"/>
  <c r="P71" i="18"/>
  <c r="N71" i="18"/>
  <c r="L71" i="18"/>
  <c r="J71" i="18"/>
  <c r="H71" i="18"/>
  <c r="F71" i="18"/>
  <c r="AQ70" i="18"/>
  <c r="AN70" i="18"/>
  <c r="AL70" i="18"/>
  <c r="AJ70" i="18"/>
  <c r="AH70" i="18"/>
  <c r="AF70" i="18"/>
  <c r="AD70" i="18"/>
  <c r="AB70" i="18"/>
  <c r="Z70" i="18"/>
  <c r="X70" i="18"/>
  <c r="V70" i="18"/>
  <c r="T70" i="18"/>
  <c r="R70" i="18"/>
  <c r="P70" i="18"/>
  <c r="N70" i="18"/>
  <c r="L70" i="18"/>
  <c r="J70" i="18"/>
  <c r="H70" i="18"/>
  <c r="F70" i="18"/>
  <c r="AQ69" i="18"/>
  <c r="AN69" i="18"/>
  <c r="AL69" i="18"/>
  <c r="AJ69" i="18"/>
  <c r="AH69" i="18"/>
  <c r="AF69" i="18"/>
  <c r="AD69" i="18"/>
  <c r="AB69" i="18"/>
  <c r="Z69" i="18"/>
  <c r="X69" i="18"/>
  <c r="V69" i="18"/>
  <c r="T69" i="18"/>
  <c r="R69" i="18"/>
  <c r="P69" i="18"/>
  <c r="N69" i="18"/>
  <c r="L69" i="18"/>
  <c r="J69" i="18"/>
  <c r="H69" i="18"/>
  <c r="F69" i="18"/>
  <c r="AR68" i="18"/>
  <c r="AQ68" i="18"/>
  <c r="AQ67" i="18"/>
  <c r="AN67" i="18"/>
  <c r="AL67" i="18"/>
  <c r="AJ67" i="18"/>
  <c r="AH67" i="18"/>
  <c r="AF67" i="18"/>
  <c r="AD67" i="18"/>
  <c r="AB67" i="18"/>
  <c r="Z67" i="18"/>
  <c r="X67" i="18"/>
  <c r="V67" i="18"/>
  <c r="T67" i="18"/>
  <c r="R67" i="18"/>
  <c r="P67" i="18"/>
  <c r="N67" i="18"/>
  <c r="L67" i="18"/>
  <c r="J67" i="18"/>
  <c r="H67" i="18"/>
  <c r="F67" i="18"/>
  <c r="AQ66" i="18"/>
  <c r="AN66" i="18"/>
  <c r="AL66" i="18"/>
  <c r="AJ66" i="18"/>
  <c r="AH66" i="18"/>
  <c r="AF66" i="18"/>
  <c r="AD66" i="18"/>
  <c r="AB66" i="18"/>
  <c r="Z66" i="18"/>
  <c r="X66" i="18"/>
  <c r="V66" i="18"/>
  <c r="T66" i="18"/>
  <c r="R66" i="18"/>
  <c r="P66" i="18"/>
  <c r="N66" i="18"/>
  <c r="L66" i="18"/>
  <c r="J66" i="18"/>
  <c r="H66" i="18"/>
  <c r="F66" i="18"/>
  <c r="AQ65" i="18"/>
  <c r="AN65" i="18"/>
  <c r="AL65" i="18"/>
  <c r="AJ65" i="18"/>
  <c r="AH65" i="18"/>
  <c r="AF65" i="18"/>
  <c r="AD65" i="18"/>
  <c r="AB65" i="18"/>
  <c r="Z65" i="18"/>
  <c r="X65" i="18"/>
  <c r="V65" i="18"/>
  <c r="T65" i="18"/>
  <c r="R65" i="18"/>
  <c r="P65" i="18"/>
  <c r="N65" i="18"/>
  <c r="L65" i="18"/>
  <c r="J65" i="18"/>
  <c r="H65" i="18"/>
  <c r="F65" i="18"/>
  <c r="AQ64" i="18"/>
  <c r="AN64" i="18"/>
  <c r="AL64" i="18"/>
  <c r="AJ64" i="18"/>
  <c r="AH64" i="18"/>
  <c r="AF64" i="18"/>
  <c r="AD64" i="18"/>
  <c r="AB64" i="18"/>
  <c r="Z64" i="18"/>
  <c r="X64" i="18"/>
  <c r="V64" i="18"/>
  <c r="T64" i="18"/>
  <c r="R64" i="18"/>
  <c r="P64" i="18"/>
  <c r="N64" i="18"/>
  <c r="L64" i="18"/>
  <c r="J64" i="18"/>
  <c r="H64" i="18"/>
  <c r="F64" i="18"/>
  <c r="AQ63" i="18"/>
  <c r="AN63" i="18"/>
  <c r="AL63" i="18"/>
  <c r="AJ63" i="18"/>
  <c r="AH63" i="18"/>
  <c r="AF63" i="18"/>
  <c r="AD63" i="18"/>
  <c r="AB63" i="18"/>
  <c r="Z63" i="18"/>
  <c r="X63" i="18"/>
  <c r="V63" i="18"/>
  <c r="T63" i="18"/>
  <c r="R63" i="18"/>
  <c r="P63" i="18"/>
  <c r="N63" i="18"/>
  <c r="L63" i="18"/>
  <c r="J63" i="18"/>
  <c r="H63" i="18"/>
  <c r="F63" i="18"/>
  <c r="AQ62" i="18"/>
  <c r="AN62" i="18"/>
  <c r="AL62" i="18"/>
  <c r="AJ62" i="18"/>
  <c r="AH62" i="18"/>
  <c r="AF62" i="18"/>
  <c r="AD62" i="18"/>
  <c r="AB62" i="18"/>
  <c r="Z62" i="18"/>
  <c r="X62" i="18"/>
  <c r="V62" i="18"/>
  <c r="T62" i="18"/>
  <c r="R62" i="18"/>
  <c r="P62" i="18"/>
  <c r="N62" i="18"/>
  <c r="L62" i="18"/>
  <c r="J62" i="18"/>
  <c r="H62" i="18"/>
  <c r="F62" i="18"/>
  <c r="AQ61" i="18"/>
  <c r="AN61" i="18"/>
  <c r="AL61" i="18"/>
  <c r="AJ61" i="18"/>
  <c r="AH61" i="18"/>
  <c r="AF61" i="18"/>
  <c r="AD61" i="18"/>
  <c r="AB61" i="18"/>
  <c r="Z61" i="18"/>
  <c r="X61" i="18"/>
  <c r="V61" i="18"/>
  <c r="T61" i="18"/>
  <c r="R61" i="18"/>
  <c r="P61" i="18"/>
  <c r="N61" i="18"/>
  <c r="L61" i="18"/>
  <c r="J61" i="18"/>
  <c r="H61" i="18"/>
  <c r="F61" i="18"/>
  <c r="AQ60" i="18"/>
  <c r="AN60" i="18"/>
  <c r="AL60" i="18"/>
  <c r="AJ60" i="18"/>
  <c r="AH60" i="18"/>
  <c r="AF60" i="18"/>
  <c r="AD60" i="18"/>
  <c r="AB60" i="18"/>
  <c r="Z60" i="18"/>
  <c r="X60" i="18"/>
  <c r="V60" i="18"/>
  <c r="T60" i="18"/>
  <c r="R60" i="18"/>
  <c r="P60" i="18"/>
  <c r="N60" i="18"/>
  <c r="L60" i="18"/>
  <c r="J60" i="18"/>
  <c r="H60" i="18"/>
  <c r="F60" i="18"/>
  <c r="AQ59" i="18"/>
  <c r="AN59" i="18"/>
  <c r="AL59" i="18"/>
  <c r="AJ59" i="18"/>
  <c r="AH59" i="18"/>
  <c r="AF59" i="18"/>
  <c r="AD59" i="18"/>
  <c r="AB59" i="18"/>
  <c r="Z59" i="18"/>
  <c r="X59" i="18"/>
  <c r="V59" i="18"/>
  <c r="T59" i="18"/>
  <c r="R59" i="18"/>
  <c r="P59" i="18"/>
  <c r="N59" i="18"/>
  <c r="L59" i="18"/>
  <c r="J59" i="18"/>
  <c r="H59" i="18"/>
  <c r="F59" i="18"/>
  <c r="AQ58" i="18"/>
  <c r="AN58" i="18"/>
  <c r="AL58" i="18"/>
  <c r="AJ58" i="18"/>
  <c r="AH58" i="18"/>
  <c r="AF58" i="18"/>
  <c r="AD58" i="18"/>
  <c r="AB58" i="18"/>
  <c r="Z58" i="18"/>
  <c r="X58" i="18"/>
  <c r="V58" i="18"/>
  <c r="T58" i="18"/>
  <c r="R58" i="18"/>
  <c r="P58" i="18"/>
  <c r="N58" i="18"/>
  <c r="L58" i="18"/>
  <c r="J58" i="18"/>
  <c r="H58" i="18"/>
  <c r="F58" i="18"/>
  <c r="AQ57" i="18"/>
  <c r="AN57" i="18"/>
  <c r="AL57" i="18"/>
  <c r="AJ57" i="18"/>
  <c r="AH57" i="18"/>
  <c r="AF57" i="18"/>
  <c r="AD57" i="18"/>
  <c r="AB57" i="18"/>
  <c r="Z57" i="18"/>
  <c r="X57" i="18"/>
  <c r="V57" i="18"/>
  <c r="T57" i="18"/>
  <c r="R57" i="18"/>
  <c r="P57" i="18"/>
  <c r="N57" i="18"/>
  <c r="L57" i="18"/>
  <c r="J57" i="18"/>
  <c r="H57" i="18"/>
  <c r="F57" i="18"/>
  <c r="AQ56" i="18"/>
  <c r="AN56" i="18"/>
  <c r="AL56" i="18"/>
  <c r="AJ56" i="18"/>
  <c r="AH56" i="18"/>
  <c r="AF56" i="18"/>
  <c r="AD56" i="18"/>
  <c r="AB56" i="18"/>
  <c r="Z56" i="18"/>
  <c r="X56" i="18"/>
  <c r="V56" i="18"/>
  <c r="T56" i="18"/>
  <c r="R56" i="18"/>
  <c r="P56" i="18"/>
  <c r="N56" i="18"/>
  <c r="L56" i="18"/>
  <c r="J56" i="18"/>
  <c r="H56" i="18"/>
  <c r="F56" i="18"/>
  <c r="AQ55" i="18"/>
  <c r="AN55" i="18"/>
  <c r="AL55" i="18"/>
  <c r="AJ55" i="18"/>
  <c r="AH55" i="18"/>
  <c r="AF55" i="18"/>
  <c r="AD55" i="18"/>
  <c r="AB55" i="18"/>
  <c r="Z55" i="18"/>
  <c r="X55" i="18"/>
  <c r="V55" i="18"/>
  <c r="T55" i="18"/>
  <c r="R55" i="18"/>
  <c r="P55" i="18"/>
  <c r="N55" i="18"/>
  <c r="L55" i="18"/>
  <c r="J55" i="18"/>
  <c r="H55" i="18"/>
  <c r="F55" i="18"/>
  <c r="AQ54" i="18"/>
  <c r="AN54" i="18"/>
  <c r="AL54" i="18"/>
  <c r="AJ54" i="18"/>
  <c r="AH54" i="18"/>
  <c r="AF54" i="18"/>
  <c r="AD54" i="18"/>
  <c r="AB54" i="18"/>
  <c r="Z54" i="18"/>
  <c r="X54" i="18"/>
  <c r="V54" i="18"/>
  <c r="T54" i="18"/>
  <c r="R54" i="18"/>
  <c r="P54" i="18"/>
  <c r="N54" i="18"/>
  <c r="L54" i="18"/>
  <c r="J54" i="18"/>
  <c r="H54" i="18"/>
  <c r="F54" i="18"/>
  <c r="AQ53" i="18"/>
  <c r="AN53" i="18"/>
  <c r="AL53" i="18"/>
  <c r="AJ53" i="18"/>
  <c r="AH53" i="18"/>
  <c r="AF53" i="18"/>
  <c r="AD53" i="18"/>
  <c r="AB53" i="18"/>
  <c r="Z53" i="18"/>
  <c r="X53" i="18"/>
  <c r="V53" i="18"/>
  <c r="T53" i="18"/>
  <c r="R53" i="18"/>
  <c r="P53" i="18"/>
  <c r="N53" i="18"/>
  <c r="L53" i="18"/>
  <c r="J53" i="18"/>
  <c r="H53" i="18"/>
  <c r="F53" i="18"/>
  <c r="AQ52" i="18"/>
  <c r="AP52" i="18"/>
  <c r="AN52" i="18"/>
  <c r="AL52" i="18"/>
  <c r="AJ52" i="18"/>
  <c r="AH52" i="18"/>
  <c r="AF52" i="18"/>
  <c r="AD52" i="18"/>
  <c r="AB52" i="18"/>
  <c r="Z52" i="18"/>
  <c r="X52" i="18"/>
  <c r="V52" i="18"/>
  <c r="T52" i="18"/>
  <c r="R52" i="18"/>
  <c r="P52" i="18"/>
  <c r="N52" i="18"/>
  <c r="L52" i="18"/>
  <c r="J52" i="18"/>
  <c r="H52" i="18"/>
  <c r="AQ51" i="18"/>
  <c r="AP51" i="18"/>
  <c r="AN51" i="18"/>
  <c r="AL51" i="18"/>
  <c r="AJ51" i="18"/>
  <c r="AH51" i="18"/>
  <c r="AF51" i="18"/>
  <c r="AD51" i="18"/>
  <c r="AB51" i="18"/>
  <c r="Z51" i="18"/>
  <c r="X51" i="18"/>
  <c r="V51" i="18"/>
  <c r="T51" i="18"/>
  <c r="R51" i="18"/>
  <c r="P51" i="18"/>
  <c r="N51" i="18"/>
  <c r="L51" i="18"/>
  <c r="J51" i="18"/>
  <c r="H51" i="18"/>
  <c r="AQ50" i="18"/>
  <c r="AP50" i="18"/>
  <c r="AN50" i="18"/>
  <c r="AL50" i="18"/>
  <c r="AJ50" i="18"/>
  <c r="AH50" i="18"/>
  <c r="AF50" i="18"/>
  <c r="AD50" i="18"/>
  <c r="AB50" i="18"/>
  <c r="Z50" i="18"/>
  <c r="X50" i="18"/>
  <c r="V50" i="18"/>
  <c r="T50" i="18"/>
  <c r="R50" i="18"/>
  <c r="P50" i="18"/>
  <c r="N50" i="18"/>
  <c r="L50" i="18"/>
  <c r="J50" i="18"/>
  <c r="H50" i="18"/>
  <c r="F50" i="18"/>
  <c r="AQ49" i="18"/>
  <c r="C49" i="18"/>
  <c r="AB49" i="18" s="1"/>
  <c r="AQ48" i="18"/>
  <c r="AP48" i="18"/>
  <c r="AN48" i="18"/>
  <c r="AL48" i="18"/>
  <c r="AJ48" i="18"/>
  <c r="AH48" i="18"/>
  <c r="AF48" i="18"/>
  <c r="AD48" i="18"/>
  <c r="AB48" i="18"/>
  <c r="Z48" i="18"/>
  <c r="X48" i="18"/>
  <c r="V48" i="18"/>
  <c r="T48" i="18"/>
  <c r="R48" i="18"/>
  <c r="P48" i="18"/>
  <c r="N48" i="18"/>
  <c r="L48" i="18"/>
  <c r="J48" i="18"/>
  <c r="H48" i="18"/>
  <c r="F48" i="18"/>
  <c r="AQ47" i="18"/>
  <c r="C47" i="18"/>
  <c r="AF47" i="18" s="1"/>
  <c r="AQ46" i="18"/>
  <c r="AN46" i="18"/>
  <c r="AL46" i="18"/>
  <c r="AJ46" i="18"/>
  <c r="AH46" i="18"/>
  <c r="AF46" i="18"/>
  <c r="AD46" i="18"/>
  <c r="AB46" i="18"/>
  <c r="Z46" i="18"/>
  <c r="X46" i="18"/>
  <c r="V46" i="18"/>
  <c r="T46" i="18"/>
  <c r="R46" i="18"/>
  <c r="P46" i="18"/>
  <c r="N46" i="18"/>
  <c r="L46" i="18"/>
  <c r="J46" i="18"/>
  <c r="H46" i="18"/>
  <c r="F46" i="18"/>
  <c r="AQ45" i="18"/>
  <c r="AN45" i="18"/>
  <c r="AL45" i="18"/>
  <c r="AJ45" i="18"/>
  <c r="AH45" i="18"/>
  <c r="AF45" i="18"/>
  <c r="AD45" i="18"/>
  <c r="AB45" i="18"/>
  <c r="Z45" i="18"/>
  <c r="X45" i="18"/>
  <c r="V45" i="18"/>
  <c r="T45" i="18"/>
  <c r="R45" i="18"/>
  <c r="P45" i="18"/>
  <c r="N45" i="18"/>
  <c r="L45" i="18"/>
  <c r="J45" i="18"/>
  <c r="H45" i="18"/>
  <c r="F45" i="18"/>
  <c r="AQ44" i="18"/>
  <c r="C44" i="18"/>
  <c r="H44" i="18" s="1"/>
  <c r="AR44" i="18" s="1"/>
  <c r="AQ43" i="18"/>
  <c r="AN43" i="18"/>
  <c r="AL43" i="18"/>
  <c r="AJ43" i="18"/>
  <c r="AH43" i="18"/>
  <c r="AF43" i="18"/>
  <c r="AD43" i="18"/>
  <c r="AB43" i="18"/>
  <c r="Z43" i="18"/>
  <c r="X43" i="18"/>
  <c r="V43" i="18"/>
  <c r="T43" i="18"/>
  <c r="R43" i="18"/>
  <c r="P43" i="18"/>
  <c r="N43" i="18"/>
  <c r="L43" i="18"/>
  <c r="J43" i="18"/>
  <c r="H43" i="18"/>
  <c r="F43" i="18"/>
  <c r="AQ42" i="18"/>
  <c r="AN42" i="18"/>
  <c r="AL42" i="18"/>
  <c r="AJ42" i="18"/>
  <c r="AH42" i="18"/>
  <c r="AF42" i="18"/>
  <c r="AD42" i="18"/>
  <c r="AB42" i="18"/>
  <c r="Z42" i="18"/>
  <c r="X42" i="18"/>
  <c r="V42" i="18"/>
  <c r="T42" i="18"/>
  <c r="R42" i="18"/>
  <c r="P42" i="18"/>
  <c r="N42" i="18"/>
  <c r="L42" i="18"/>
  <c r="J42" i="18"/>
  <c r="H42" i="18"/>
  <c r="F42" i="18"/>
  <c r="AQ41" i="18"/>
  <c r="AN41" i="18"/>
  <c r="AL41" i="18"/>
  <c r="AJ41" i="18"/>
  <c r="AH41" i="18"/>
  <c r="AF41" i="18"/>
  <c r="AD41" i="18"/>
  <c r="AB41" i="18"/>
  <c r="Z41" i="18"/>
  <c r="X41" i="18"/>
  <c r="V41" i="18"/>
  <c r="T41" i="18"/>
  <c r="R41" i="18"/>
  <c r="P41" i="18"/>
  <c r="N41" i="18"/>
  <c r="L41" i="18"/>
  <c r="J41" i="18"/>
  <c r="H41" i="18"/>
  <c r="F41" i="18"/>
  <c r="AQ40" i="18"/>
  <c r="AN40" i="18"/>
  <c r="AL40" i="18"/>
  <c r="AJ40" i="18"/>
  <c r="AH40" i="18"/>
  <c r="AF40" i="18"/>
  <c r="AD40" i="18"/>
  <c r="AB40" i="18"/>
  <c r="Z40" i="18"/>
  <c r="X40" i="18"/>
  <c r="V40" i="18"/>
  <c r="T40" i="18"/>
  <c r="R40" i="18"/>
  <c r="P40" i="18"/>
  <c r="N40" i="18"/>
  <c r="L40" i="18"/>
  <c r="J40" i="18"/>
  <c r="H40" i="18"/>
  <c r="F40" i="18"/>
  <c r="AQ39" i="18"/>
  <c r="AN39" i="18"/>
  <c r="AL39" i="18"/>
  <c r="AJ39" i="18"/>
  <c r="AH39" i="18"/>
  <c r="AF39" i="18"/>
  <c r="AD39" i="18"/>
  <c r="AB39" i="18"/>
  <c r="Z39" i="18"/>
  <c r="X39" i="18"/>
  <c r="V39" i="18"/>
  <c r="T39" i="18"/>
  <c r="R39" i="18"/>
  <c r="P39" i="18"/>
  <c r="N39" i="18"/>
  <c r="L39" i="18"/>
  <c r="J39" i="18"/>
  <c r="H39" i="18"/>
  <c r="F39" i="18"/>
  <c r="AR38" i="18"/>
  <c r="AQ38" i="18"/>
  <c r="AQ37" i="18"/>
  <c r="AP37" i="18"/>
  <c r="AN37" i="18"/>
  <c r="AL37" i="18"/>
  <c r="AJ37" i="18"/>
  <c r="AH37" i="18"/>
  <c r="AF37" i="18"/>
  <c r="AD37" i="18"/>
  <c r="AB37" i="18"/>
  <c r="Z37" i="18"/>
  <c r="X37" i="18"/>
  <c r="V37" i="18"/>
  <c r="T37" i="18"/>
  <c r="R37" i="18"/>
  <c r="P37" i="18"/>
  <c r="N37" i="18"/>
  <c r="L37" i="18"/>
  <c r="J37" i="18"/>
  <c r="H37" i="18"/>
  <c r="AQ36" i="18"/>
  <c r="AP36" i="18"/>
  <c r="AN36" i="18"/>
  <c r="AL36" i="18"/>
  <c r="AJ36" i="18"/>
  <c r="AH36" i="18"/>
  <c r="AF36" i="18"/>
  <c r="AD36" i="18"/>
  <c r="AB36" i="18"/>
  <c r="Z36" i="18"/>
  <c r="X36" i="18"/>
  <c r="V36" i="18"/>
  <c r="T36" i="18"/>
  <c r="R36" i="18"/>
  <c r="P36" i="18"/>
  <c r="N36" i="18"/>
  <c r="L36" i="18"/>
  <c r="J36" i="18"/>
  <c r="H36" i="18"/>
  <c r="F36" i="18"/>
  <c r="AQ35" i="18"/>
  <c r="AP35" i="18"/>
  <c r="AN35" i="18"/>
  <c r="AL35" i="18"/>
  <c r="AJ35" i="18"/>
  <c r="AH35" i="18"/>
  <c r="AF35" i="18"/>
  <c r="AD35" i="18"/>
  <c r="AB35" i="18"/>
  <c r="Z35" i="18"/>
  <c r="X35" i="18"/>
  <c r="V35" i="18"/>
  <c r="T35" i="18"/>
  <c r="R35" i="18"/>
  <c r="P35" i="18"/>
  <c r="N35" i="18"/>
  <c r="L35" i="18"/>
  <c r="J35" i="18"/>
  <c r="H35" i="18"/>
  <c r="F35" i="18"/>
  <c r="AQ34" i="18"/>
  <c r="AP34" i="18"/>
  <c r="AN34" i="18"/>
  <c r="AL34" i="18"/>
  <c r="AJ34" i="18"/>
  <c r="AH34" i="18"/>
  <c r="AF34" i="18"/>
  <c r="AD34" i="18"/>
  <c r="AB34" i="18"/>
  <c r="Z34" i="18"/>
  <c r="X34" i="18"/>
  <c r="V34" i="18"/>
  <c r="T34" i="18"/>
  <c r="R34" i="18"/>
  <c r="P34" i="18"/>
  <c r="N34" i="18"/>
  <c r="L34" i="18"/>
  <c r="J34" i="18"/>
  <c r="H34" i="18"/>
  <c r="F34" i="18"/>
  <c r="AQ33" i="18"/>
  <c r="AP33" i="18"/>
  <c r="AN33" i="18"/>
  <c r="AL33" i="18"/>
  <c r="AJ33" i="18"/>
  <c r="AH33" i="18"/>
  <c r="AF33" i="18"/>
  <c r="AD33" i="18"/>
  <c r="AB33" i="18"/>
  <c r="Z33" i="18"/>
  <c r="X33" i="18"/>
  <c r="V33" i="18"/>
  <c r="T33" i="18"/>
  <c r="R33" i="18"/>
  <c r="P33" i="18"/>
  <c r="N33" i="18"/>
  <c r="L33" i="18"/>
  <c r="J33" i="18"/>
  <c r="H33" i="18"/>
  <c r="F33" i="18"/>
  <c r="AQ32" i="18"/>
  <c r="AP32" i="18"/>
  <c r="AN32" i="18"/>
  <c r="AL32" i="18"/>
  <c r="AJ32" i="18"/>
  <c r="AH32" i="18"/>
  <c r="AF32" i="18"/>
  <c r="AD32" i="18"/>
  <c r="AB32" i="18"/>
  <c r="Z32" i="18"/>
  <c r="X32" i="18"/>
  <c r="V32" i="18"/>
  <c r="T32" i="18"/>
  <c r="R32" i="18"/>
  <c r="P32" i="18"/>
  <c r="N32" i="18"/>
  <c r="L32" i="18"/>
  <c r="J32" i="18"/>
  <c r="H32" i="18"/>
  <c r="F32" i="18"/>
  <c r="AQ31" i="18"/>
  <c r="AP31" i="18"/>
  <c r="AN31" i="18"/>
  <c r="AL31" i="18"/>
  <c r="AJ31" i="18"/>
  <c r="AH31" i="18"/>
  <c r="AF31" i="18"/>
  <c r="AD31" i="18"/>
  <c r="AB31" i="18"/>
  <c r="Z31" i="18"/>
  <c r="X31" i="18"/>
  <c r="V31" i="18"/>
  <c r="T31" i="18"/>
  <c r="R31" i="18"/>
  <c r="P31" i="18"/>
  <c r="N31" i="18"/>
  <c r="L31" i="18"/>
  <c r="J31" i="18"/>
  <c r="H31" i="18"/>
  <c r="F31" i="18"/>
  <c r="AQ30" i="18"/>
  <c r="AP30" i="18"/>
  <c r="AN30" i="18"/>
  <c r="AL30" i="18"/>
  <c r="AJ30" i="18"/>
  <c r="AH30" i="18"/>
  <c r="AF30" i="18"/>
  <c r="AD30" i="18"/>
  <c r="AB30" i="18"/>
  <c r="Z30" i="18"/>
  <c r="X30" i="18"/>
  <c r="V30" i="18"/>
  <c r="T30" i="18"/>
  <c r="R30" i="18"/>
  <c r="P30" i="18"/>
  <c r="N30" i="18"/>
  <c r="L30" i="18"/>
  <c r="J30" i="18"/>
  <c r="H30" i="18"/>
  <c r="F30" i="18"/>
  <c r="AQ29" i="18"/>
  <c r="AP29" i="18"/>
  <c r="AN29" i="18"/>
  <c r="AL29" i="18"/>
  <c r="AJ29" i="18"/>
  <c r="AH29" i="18"/>
  <c r="AF29" i="18"/>
  <c r="AD29" i="18"/>
  <c r="AB29" i="18"/>
  <c r="Z29" i="18"/>
  <c r="X29" i="18"/>
  <c r="V29" i="18"/>
  <c r="T29" i="18"/>
  <c r="R29" i="18"/>
  <c r="P29" i="18"/>
  <c r="N29" i="18"/>
  <c r="L29" i="18"/>
  <c r="J29" i="18"/>
  <c r="H29" i="18"/>
  <c r="F29" i="18"/>
  <c r="AQ28" i="18"/>
  <c r="AP28" i="18"/>
  <c r="AN28" i="18"/>
  <c r="AL28" i="18"/>
  <c r="AJ28" i="18"/>
  <c r="AH28" i="18"/>
  <c r="AF28" i="18"/>
  <c r="AD28" i="18"/>
  <c r="AB28" i="18"/>
  <c r="Z28" i="18"/>
  <c r="X28" i="18"/>
  <c r="V28" i="18"/>
  <c r="T28" i="18"/>
  <c r="R28" i="18"/>
  <c r="P28" i="18"/>
  <c r="N28" i="18"/>
  <c r="L28" i="18"/>
  <c r="J28" i="18"/>
  <c r="H28" i="18"/>
  <c r="F28" i="18"/>
  <c r="AQ27" i="18"/>
  <c r="AP27" i="18"/>
  <c r="AN27" i="18"/>
  <c r="AL27" i="18"/>
  <c r="AJ27" i="18"/>
  <c r="AH27" i="18"/>
  <c r="AF27" i="18"/>
  <c r="AD27" i="18"/>
  <c r="AB27" i="18"/>
  <c r="Z27" i="18"/>
  <c r="X27" i="18"/>
  <c r="V27" i="18"/>
  <c r="T27" i="18"/>
  <c r="R27" i="18"/>
  <c r="P27" i="18"/>
  <c r="N27" i="18"/>
  <c r="L27" i="18"/>
  <c r="J27" i="18"/>
  <c r="H27" i="18"/>
  <c r="F27" i="18"/>
  <c r="AQ26" i="18"/>
  <c r="H26" i="18"/>
  <c r="J26" i="18" s="1"/>
  <c r="L26" i="18" s="1"/>
  <c r="N26" i="18" s="1"/>
  <c r="P26" i="18" s="1"/>
  <c r="R26" i="18" s="1"/>
  <c r="T26" i="18" s="1"/>
  <c r="V26" i="18" s="1"/>
  <c r="X26" i="18" s="1"/>
  <c r="Z26" i="18" s="1"/>
  <c r="AQ25" i="18"/>
  <c r="AP25" i="18"/>
  <c r="AN25" i="18"/>
  <c r="AL25" i="18"/>
  <c r="AJ25" i="18"/>
  <c r="AH25" i="18"/>
  <c r="AF25" i="18"/>
  <c r="AD25" i="18"/>
  <c r="AB25" i="18"/>
  <c r="Z25" i="18"/>
  <c r="X25" i="18"/>
  <c r="V25" i="18"/>
  <c r="T25" i="18"/>
  <c r="R25" i="18"/>
  <c r="P25" i="18"/>
  <c r="N25" i="18"/>
  <c r="L25" i="18"/>
  <c r="J25" i="18"/>
  <c r="H25" i="18"/>
  <c r="F25" i="18"/>
  <c r="AP19" i="18"/>
  <c r="AN19" i="18"/>
  <c r="AL19" i="18"/>
  <c r="AJ19" i="18"/>
  <c r="AH19" i="18"/>
  <c r="AF19" i="18"/>
  <c r="AD19" i="18"/>
  <c r="AB19" i="18"/>
  <c r="Z19" i="18"/>
  <c r="X19" i="18"/>
  <c r="V19" i="18"/>
  <c r="T19" i="18"/>
  <c r="R19" i="18"/>
  <c r="P19" i="18"/>
  <c r="N19" i="18"/>
  <c r="L19" i="18"/>
  <c r="J19" i="18"/>
  <c r="H19" i="18"/>
  <c r="F19" i="18"/>
  <c r="AQ18" i="18"/>
  <c r="AP18" i="18"/>
  <c r="AN18" i="18"/>
  <c r="AL18" i="18"/>
  <c r="AJ18" i="18"/>
  <c r="AH18" i="18"/>
  <c r="AF18" i="18"/>
  <c r="AD18" i="18"/>
  <c r="AB18" i="18"/>
  <c r="Z18" i="18"/>
  <c r="X18" i="18"/>
  <c r="V18" i="18"/>
  <c r="T18" i="18"/>
  <c r="R18" i="18"/>
  <c r="P18" i="18"/>
  <c r="N18" i="18"/>
  <c r="L18" i="18"/>
  <c r="J18" i="18"/>
  <c r="H18" i="18"/>
  <c r="F18" i="18"/>
  <c r="AQ17" i="18"/>
  <c r="AP17" i="18"/>
  <c r="AN17" i="18"/>
  <c r="AL17" i="18"/>
  <c r="AJ17" i="18"/>
  <c r="AH17" i="18"/>
  <c r="AF17" i="18"/>
  <c r="AD17" i="18"/>
  <c r="AB17" i="18"/>
  <c r="Z17" i="18"/>
  <c r="X17" i="18"/>
  <c r="V17" i="18"/>
  <c r="T17" i="18"/>
  <c r="R17" i="18"/>
  <c r="P17" i="18"/>
  <c r="N17" i="18"/>
  <c r="L17" i="18"/>
  <c r="J17" i="18"/>
  <c r="H17" i="18"/>
  <c r="F17" i="18"/>
  <c r="AQ16" i="18"/>
  <c r="AP16" i="18"/>
  <c r="AN16" i="18"/>
  <c r="AL16" i="18"/>
  <c r="AJ16" i="18"/>
  <c r="AH16" i="18"/>
  <c r="AF16" i="18"/>
  <c r="AD16" i="18"/>
  <c r="AB16" i="18"/>
  <c r="Z16" i="18"/>
  <c r="X16" i="18"/>
  <c r="V16" i="18"/>
  <c r="T16" i="18"/>
  <c r="R16" i="18"/>
  <c r="P16" i="18"/>
  <c r="N16" i="18"/>
  <c r="L16" i="18"/>
  <c r="J16" i="18"/>
  <c r="H16" i="18"/>
  <c r="F16" i="18"/>
  <c r="AQ15" i="18"/>
  <c r="AP15" i="18"/>
  <c r="AN15" i="18"/>
  <c r="AL15" i="18"/>
  <c r="AJ15" i="18"/>
  <c r="AH15" i="18"/>
  <c r="AF15" i="18"/>
  <c r="AD15" i="18"/>
  <c r="AB15" i="18"/>
  <c r="Z15" i="18"/>
  <c r="X15" i="18"/>
  <c r="V15" i="18"/>
  <c r="T15" i="18"/>
  <c r="R15" i="18"/>
  <c r="P15" i="18"/>
  <c r="N15" i="18"/>
  <c r="L15" i="18"/>
  <c r="J15" i="18"/>
  <c r="H15" i="18"/>
  <c r="F15" i="18"/>
  <c r="AQ14" i="18"/>
  <c r="AP14" i="18"/>
  <c r="AN14" i="18"/>
  <c r="AL14" i="18"/>
  <c r="AJ14" i="18"/>
  <c r="AH14" i="18"/>
  <c r="AF14" i="18"/>
  <c r="AD14" i="18"/>
  <c r="AB14" i="18"/>
  <c r="Z14" i="18"/>
  <c r="X14" i="18"/>
  <c r="V14" i="18"/>
  <c r="T14" i="18"/>
  <c r="R14" i="18"/>
  <c r="P14" i="18"/>
  <c r="N14" i="18"/>
  <c r="L14" i="18"/>
  <c r="J14" i="18"/>
  <c r="H14" i="18"/>
  <c r="F14" i="18"/>
  <c r="AQ13" i="18"/>
  <c r="AP13" i="18"/>
  <c r="AN13" i="18"/>
  <c r="AL13" i="18"/>
  <c r="AJ13" i="18"/>
  <c r="AH13" i="18"/>
  <c r="AF13" i="18"/>
  <c r="AD13" i="18"/>
  <c r="AB13" i="18"/>
  <c r="Z13" i="18"/>
  <c r="X13" i="18"/>
  <c r="V13" i="18"/>
  <c r="T13" i="18"/>
  <c r="R13" i="18"/>
  <c r="P13" i="18"/>
  <c r="N13" i="18"/>
  <c r="L13" i="18"/>
  <c r="J13" i="18"/>
  <c r="H13" i="18"/>
  <c r="F13" i="18"/>
  <c r="AQ12" i="18"/>
  <c r="AP12" i="18"/>
  <c r="AN12" i="18"/>
  <c r="AL12" i="18"/>
  <c r="AJ12" i="18"/>
  <c r="AH12" i="18"/>
  <c r="AF12" i="18"/>
  <c r="AD12" i="18"/>
  <c r="AB12" i="18"/>
  <c r="Z12" i="18"/>
  <c r="X12" i="18"/>
  <c r="V12" i="18"/>
  <c r="T12" i="18"/>
  <c r="R12" i="18"/>
  <c r="P12" i="18"/>
  <c r="N12" i="18"/>
  <c r="L12" i="18"/>
  <c r="J12" i="18"/>
  <c r="H12" i="18"/>
  <c r="F12" i="18"/>
  <c r="AQ11" i="18"/>
  <c r="AP11" i="18"/>
  <c r="AN11" i="18"/>
  <c r="AL11" i="18"/>
  <c r="AJ11" i="18"/>
  <c r="AH11" i="18"/>
  <c r="AF11" i="18"/>
  <c r="AD11" i="18"/>
  <c r="AB11" i="18"/>
  <c r="Z11" i="18"/>
  <c r="X11" i="18"/>
  <c r="V11" i="18"/>
  <c r="T11" i="18"/>
  <c r="R11" i="18"/>
  <c r="P11" i="18"/>
  <c r="N11" i="18"/>
  <c r="L11" i="18"/>
  <c r="J11" i="18"/>
  <c r="H11" i="18"/>
  <c r="F11" i="18"/>
  <c r="AQ10" i="18"/>
  <c r="AP10" i="18"/>
  <c r="AP20" i="18" s="1"/>
  <c r="AN10" i="18"/>
  <c r="AL10" i="18"/>
  <c r="AJ10" i="18"/>
  <c r="AH10" i="18"/>
  <c r="AF10" i="18"/>
  <c r="AD10" i="18"/>
  <c r="AB10" i="18"/>
  <c r="Z10" i="18"/>
  <c r="Z20" i="18" s="1"/>
  <c r="X10" i="18"/>
  <c r="V10" i="18"/>
  <c r="V20" i="18" s="1"/>
  <c r="T10" i="18"/>
  <c r="R10" i="18"/>
  <c r="P10" i="18"/>
  <c r="N10" i="18"/>
  <c r="L10" i="18"/>
  <c r="J10" i="18"/>
  <c r="J20" i="18" s="1"/>
  <c r="H10" i="18"/>
  <c r="F10" i="18"/>
  <c r="AL20" i="18" l="1"/>
  <c r="F119" i="18"/>
  <c r="H119" i="18"/>
  <c r="V119" i="18"/>
  <c r="X119" i="18"/>
  <c r="AL119" i="18"/>
  <c r="AN119" i="18"/>
  <c r="V49" i="18"/>
  <c r="AR31" i="18"/>
  <c r="AR83" i="18"/>
  <c r="AR75" i="18"/>
  <c r="N49" i="18"/>
  <c r="AR59" i="18"/>
  <c r="AR106" i="18"/>
  <c r="AR107" i="18"/>
  <c r="AR112" i="18"/>
  <c r="AR127" i="18"/>
  <c r="AR104" i="18"/>
  <c r="AR102" i="18"/>
  <c r="L20" i="18"/>
  <c r="AR54" i="18"/>
  <c r="AL49" i="18"/>
  <c r="AR28" i="18"/>
  <c r="AR65" i="18"/>
  <c r="AB20" i="18"/>
  <c r="AR53" i="18"/>
  <c r="AR34" i="18"/>
  <c r="AR117" i="18"/>
  <c r="AR122" i="18"/>
  <c r="AH20" i="18"/>
  <c r="AR15" i="18"/>
  <c r="AR27" i="18"/>
  <c r="AR29" i="18"/>
  <c r="AR36" i="18"/>
  <c r="AR42" i="18"/>
  <c r="AR45" i="18"/>
  <c r="P49" i="18"/>
  <c r="AP49" i="18"/>
  <c r="AR61" i="18"/>
  <c r="AR62" i="18"/>
  <c r="AR70" i="18"/>
  <c r="AR78" i="18"/>
  <c r="AR86" i="18"/>
  <c r="AR93" i="18"/>
  <c r="AR99" i="18"/>
  <c r="AR108" i="18"/>
  <c r="AR109" i="18"/>
  <c r="AR114" i="18"/>
  <c r="AR120" i="18"/>
  <c r="AR121" i="18"/>
  <c r="AR129" i="18"/>
  <c r="AR123" i="18"/>
  <c r="R20" i="18"/>
  <c r="T20" i="18"/>
  <c r="AJ20" i="18"/>
  <c r="AR17" i="18"/>
  <c r="AR25" i="18"/>
  <c r="AR35" i="18"/>
  <c r="R49" i="18"/>
  <c r="AR51" i="18"/>
  <c r="AR52" i="18"/>
  <c r="AR73" i="18"/>
  <c r="AR81" i="18"/>
  <c r="AR89" i="18"/>
  <c r="AR96" i="18"/>
  <c r="AR115" i="18"/>
  <c r="AR10" i="18"/>
  <c r="AR43" i="18"/>
  <c r="X20" i="18"/>
  <c r="AN20" i="18"/>
  <c r="AR14" i="18"/>
  <c r="P20" i="18"/>
  <c r="AF20" i="18"/>
  <c r="AP132" i="18"/>
  <c r="AR48" i="18"/>
  <c r="Z49" i="18"/>
  <c r="AR57" i="18"/>
  <c r="AR58" i="18"/>
  <c r="AR67" i="18"/>
  <c r="AR71" i="18"/>
  <c r="AR79" i="18"/>
  <c r="AR87" i="18"/>
  <c r="AR113" i="18"/>
  <c r="AR16" i="18"/>
  <c r="AR33" i="18"/>
  <c r="AR40" i="18"/>
  <c r="AR60" i="18"/>
  <c r="AR76" i="18"/>
  <c r="AR84" i="18"/>
  <c r="AR30" i="18"/>
  <c r="AR37" i="18"/>
  <c r="AR41" i="18"/>
  <c r="AR46" i="18"/>
  <c r="AD49" i="18"/>
  <c r="AR74" i="18"/>
  <c r="AR82" i="18"/>
  <c r="AR90" i="18"/>
  <c r="AR91" i="18"/>
  <c r="AR105" i="18"/>
  <c r="AR118" i="18"/>
  <c r="AR125" i="18"/>
  <c r="AR18" i="18"/>
  <c r="AR94" i="18"/>
  <c r="AR32" i="18"/>
  <c r="F49" i="18"/>
  <c r="AF49" i="18"/>
  <c r="AR55" i="18"/>
  <c r="AR56" i="18"/>
  <c r="AR66" i="18"/>
  <c r="AR69" i="18"/>
  <c r="AR77" i="18"/>
  <c r="AR85" i="18"/>
  <c r="AR97" i="18"/>
  <c r="AR103" i="18"/>
  <c r="AR111" i="18"/>
  <c r="AR128" i="18"/>
  <c r="AR50" i="18"/>
  <c r="H20" i="18"/>
  <c r="N20" i="18"/>
  <c r="AD20" i="18"/>
  <c r="AR11" i="18"/>
  <c r="AR12" i="18"/>
  <c r="AR13" i="18"/>
  <c r="AR19" i="18"/>
  <c r="AR39" i="18"/>
  <c r="J49" i="18"/>
  <c r="AH49" i="18"/>
  <c r="AR63" i="18"/>
  <c r="AR64" i="18"/>
  <c r="AR72" i="18"/>
  <c r="AR80" i="18"/>
  <c r="AR88" i="18"/>
  <c r="AR100" i="18"/>
  <c r="AR101" i="18"/>
  <c r="AR116" i="18"/>
  <c r="AP134" i="18"/>
  <c r="AR26" i="18"/>
  <c r="R47" i="18"/>
  <c r="AH47" i="18"/>
  <c r="AH132" i="18" s="1"/>
  <c r="AH134" i="18" s="1"/>
  <c r="T119" i="18"/>
  <c r="AJ119" i="18"/>
  <c r="F132" i="18"/>
  <c r="T47" i="18"/>
  <c r="T132" i="18" s="1"/>
  <c r="T134" i="18" s="1"/>
  <c r="H47" i="18"/>
  <c r="X47" i="18"/>
  <c r="AN47" i="18"/>
  <c r="T49" i="18"/>
  <c r="AJ49" i="18"/>
  <c r="J119" i="18"/>
  <c r="Z119" i="18"/>
  <c r="V47" i="18"/>
  <c r="V132" i="18" s="1"/>
  <c r="V134" i="18" s="1"/>
  <c r="F20" i="18"/>
  <c r="J47" i="18"/>
  <c r="J132" i="18" s="1"/>
  <c r="J134" i="18" s="1"/>
  <c r="Z47" i="18"/>
  <c r="L119" i="18"/>
  <c r="AB119" i="18"/>
  <c r="L47" i="18"/>
  <c r="AB47" i="18"/>
  <c r="AB132" i="18" s="1"/>
  <c r="AB134" i="18" s="1"/>
  <c r="H49" i="18"/>
  <c r="X49" i="18"/>
  <c r="AN49" i="18"/>
  <c r="N119" i="18"/>
  <c r="AD119" i="18"/>
  <c r="AJ47" i="18"/>
  <c r="F47" i="18"/>
  <c r="N47" i="18"/>
  <c r="N132" i="18" s="1"/>
  <c r="N134" i="18" s="1"/>
  <c r="AD47" i="18"/>
  <c r="AD132" i="18" s="1"/>
  <c r="AD134" i="18" s="1"/>
  <c r="P119" i="18"/>
  <c r="AF119" i="18"/>
  <c r="AL47" i="18"/>
  <c r="P47" i="18"/>
  <c r="L49" i="18"/>
  <c r="R119" i="18"/>
  <c r="AJ132" i="18" l="1"/>
  <c r="AJ134" i="18" s="1"/>
  <c r="AL132" i="18"/>
  <c r="AL134" i="18" s="1"/>
  <c r="L132" i="18"/>
  <c r="L134" i="18" s="1"/>
  <c r="AR20" i="18"/>
  <c r="P132" i="18"/>
  <c r="P134" i="18" s="1"/>
  <c r="H132" i="18"/>
  <c r="H134" i="18" s="1"/>
  <c r="AR119" i="18"/>
  <c r="Z132" i="18"/>
  <c r="Z134" i="18" s="1"/>
  <c r="AN132" i="18"/>
  <c r="AN134" i="18" s="1"/>
  <c r="R132" i="18"/>
  <c r="R134" i="18" s="1"/>
  <c r="AF132" i="18"/>
  <c r="AF134" i="18" s="1"/>
  <c r="X132" i="18"/>
  <c r="X134" i="18" s="1"/>
  <c r="F134" i="18"/>
  <c r="AR47" i="18"/>
  <c r="AR49" i="18"/>
  <c r="AR132" i="18" l="1"/>
  <c r="AR134" i="18" s="1"/>
  <c r="L26" i="14"/>
  <c r="K26" i="14"/>
  <c r="L25" i="14"/>
  <c r="K25" i="14"/>
  <c r="K23" i="14"/>
  <c r="K21" i="14"/>
  <c r="K20" i="14"/>
  <c r="K19" i="14"/>
  <c r="K18" i="14"/>
  <c r="I18" i="14" s="1"/>
  <c r="K16" i="14"/>
  <c r="L19" i="14"/>
  <c r="L20" i="14"/>
  <c r="L21" i="14"/>
  <c r="L22" i="14"/>
  <c r="L23" i="14"/>
  <c r="L18" i="14"/>
  <c r="L16" i="14"/>
  <c r="K14" i="14"/>
  <c r="K13" i="14"/>
  <c r="L14" i="14"/>
  <c r="L13" i="14"/>
  <c r="L10" i="14"/>
  <c r="L9" i="14"/>
  <c r="K10" i="14"/>
  <c r="K9" i="14"/>
  <c r="I9" i="14" s="1"/>
  <c r="K8" i="14"/>
  <c r="L8" i="14"/>
  <c r="H6" i="14" l="1"/>
  <c r="H5" i="14"/>
  <c r="K22" i="14"/>
  <c r="K6" i="14" l="1"/>
  <c r="K5" i="14"/>
  <c r="M40" i="17"/>
</calcChain>
</file>

<file path=xl/comments1.xml><?xml version="1.0" encoding="utf-8"?>
<comments xmlns="http://schemas.openxmlformats.org/spreadsheetml/2006/main">
  <authors>
    <author>usuario</author>
  </authors>
  <commentList>
    <comment ref="J3" authorId="0" shapeId="0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T3" authorId="0" shapeId="0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" authorId="0" shapeId="0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" authorId="0" shapeId="0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AV3" authorId="0" shapeId="0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W3" authorId="0" shapeId="0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X3" authorId="0" shapeId="0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BX3" authorId="0" shapeId="0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Y3" authorId="0" shapeId="0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Z3" authorId="0" shapeId="0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19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Estas visitas que población involucrada tiene?:
Población, autoridades locales, públicas u afectados</t>
        </r>
      </text>
    </comment>
  </commentList>
</comments>
</file>

<file path=xl/sharedStrings.xml><?xml version="1.0" encoding="utf-8"?>
<sst xmlns="http://schemas.openxmlformats.org/spreadsheetml/2006/main" count="1378" uniqueCount="718">
  <si>
    <t>Indicadores</t>
  </si>
  <si>
    <t>Periodicidad de seguimiento</t>
  </si>
  <si>
    <t>Involucrados</t>
  </si>
  <si>
    <t>Conceptual</t>
  </si>
  <si>
    <t>Operativa</t>
  </si>
  <si>
    <t>Defnición</t>
  </si>
  <si>
    <t>Fuente de Verificación</t>
  </si>
  <si>
    <t>Responsable de Producción de Indicador</t>
  </si>
  <si>
    <t>INFORME</t>
  </si>
  <si>
    <t>Responsable: PROCURA</t>
  </si>
  <si>
    <t>Procura: PROCURA</t>
  </si>
  <si>
    <t>COD</t>
  </si>
  <si>
    <t>Respobsable de Revisión</t>
  </si>
  <si>
    <t>Equipo de Gestión Social</t>
  </si>
  <si>
    <t xml:space="preserve"> 30 días (calendario)</t>
  </si>
  <si>
    <t>ABS</t>
  </si>
  <si>
    <t>S/TBS_LOC
NROBS_LOC 
PRECIO</t>
  </si>
  <si>
    <t>%</t>
  </si>
  <si>
    <t>S/</t>
  </si>
  <si>
    <t>Población mayor de
18 años residente de
los centros poblados
del área de
influencia y grupos
de interés del
Proyecto</t>
  </si>
  <si>
    <t>30 días</t>
  </si>
  <si>
    <t>NRO</t>
  </si>
  <si>
    <t>Total de CP involucrados por paquete/subproyecto =
Total de CP Involucrados Informados mediante socialización del proyecto =
% de CP con información del proyecto según paquete/subproyecto = 
Escala= Nro de Casos (unidades)
Magnitud= Porcentaje</t>
  </si>
  <si>
    <t>TOT_CP_P
TOT_CP_S
POR_CP_S</t>
  </si>
  <si>
    <t>Autoridades Locales Involucradas (Comunales, CP, Distritales, Provinciales, Regionales)</t>
  </si>
  <si>
    <t>Centros poblados
del área de
influencia y grupos
de interés según paquete/subproyecto</t>
  </si>
  <si>
    <t>Total JUR involucradas por paquete/subproyecto =
Total de JUR con información del proyecto mediante procesos de socialización =
% de JUR informadas mediante procesos de socializacón = 
Escala= Nro de Casos (unidades)
Magnitud= Porcentaje</t>
  </si>
  <si>
    <t>TOT_JUR_P
TOT_JUR_S
POR_JUR_IF</t>
  </si>
  <si>
    <t>Población mayor de 18 años que residen en las  localidades según paquete/subproyecto</t>
  </si>
  <si>
    <t>183 dias</t>
  </si>
  <si>
    <r>
      <rPr>
        <b/>
        <sz val="10"/>
        <color theme="0" tint="-0.499984740745262"/>
        <rFont val="Calibri"/>
        <family val="2"/>
        <scheme val="minor"/>
      </rPr>
      <t>Nro de Material Informativo distribuido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distribuido según paquete/subproyecto</t>
    </r>
  </si>
  <si>
    <t>Total de de Material Informativo producido =
Nro de paquetes/subproyectos que conforman el proyecto =
Total de Material Informativo dsitribuido por paquete/subproyecto= 
Escala= Nro de Casos (unidades)
Magnitud= Número</t>
  </si>
  <si>
    <t>TOT_MI_P
TOT_PSUB_P
TOT_MI_DIST</t>
  </si>
  <si>
    <t>OIP
PER_INF_OIP
TOT_PER_INF</t>
  </si>
  <si>
    <r>
      <rPr>
        <b/>
        <sz val="10"/>
        <color theme="0" tint="-0.499984740745262"/>
        <rFont val="Calibri"/>
        <family val="2"/>
        <scheme val="minor"/>
      </rPr>
      <t>Visitas al Proyecto:</t>
    </r>
    <r>
      <rPr>
        <sz val="10"/>
        <color rgb="FF7F7F7F"/>
        <rFont val="Calibri"/>
        <family val="2"/>
        <scheme val="minor"/>
      </rPr>
      <t xml:space="preserve"> Número visitas guiadas al proyecto según paquete/subproyecto</t>
    </r>
  </si>
  <si>
    <t>TOT_VIST
NRO_PSP
TOT_VIST_PSP</t>
  </si>
  <si>
    <t xml:space="preserve">TOT_MOL_SC
TOT_MOL_C
</t>
  </si>
  <si>
    <t>Subcontratista</t>
  </si>
  <si>
    <t>PEA mayor de
18 años residente de
los centros poblados
del área de
influencia y grupos
de interés del
Proyecto</t>
  </si>
  <si>
    <t>MOL_FE</t>
  </si>
  <si>
    <r>
      <rPr>
        <b/>
        <sz val="10"/>
        <color theme="0" tint="-0.499984740745262"/>
        <rFont val="Calibri"/>
        <family val="2"/>
        <scheme val="minor"/>
      </rPr>
      <t>Participación femenina en la MOL contratada: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rgb="FF7F7F7F"/>
        <rFont val="Calibri"/>
        <family val="2"/>
        <scheme val="minor"/>
      </rPr>
      <t>Porcetante de MOL no calificada de sexo feminino contratada por subcontratista</t>
    </r>
  </si>
  <si>
    <t>TOT_MOL_FE
TOT_MOL_C
POR_MOL_FE</t>
  </si>
  <si>
    <t xml:space="preserve">Total Bienes y Servicios Adquiridos a Proveeodres Locales (S/)=
NRO de Bienes y Servicios Adquriodos a Proveedores Locales =
Precio- Bienes y Servicios Adquiridos a Proveedores Locales=
Escala= Financiera (dinero)
Magnitud= Moneda (soles) </t>
  </si>
  <si>
    <t>Total de OPI operando =
Nro de Personas que se Informaron Mediante la OIP =
Total de Personas Informadas a Través de la OIP= 
Escala= Nro de Casos (unidades)
Magnitud= Número</t>
  </si>
  <si>
    <t>Total de visitas efectuadas =
Nro de Paquetes/Subproyectos que Conforman el Proyecto =
Total de Visitas por Paquete/Subproyecto= 
Escala= Nro de Casos (unidades)
Magnitud= Número</t>
  </si>
  <si>
    <t>Total de MOL no calificada Contratada x Subcontratista=
Total de MOL  no calificada Contratada=
Escala= Nro de Casos (unidades)
Magnitud= Numeral</t>
  </si>
  <si>
    <t>Total de MOL Femenina no Calificada Contratada x Subcontratista=
Total de MOL Contratada=
Porcentaje de la MOL Femenina no Calificada en la fuerza de trabajo=
Escala= Nro de Casos (unidades)
Magnitud= Porcentajel</t>
  </si>
  <si>
    <t>Población afecatada  por liberación de polígonos</t>
  </si>
  <si>
    <t>TOT_AFE_LP
TOT_AFE_INF
POR_AFE_INF</t>
  </si>
  <si>
    <t>Total de Afectados por Liberación de Polígonos =
Total de Afectados por Liberación de Polígonos Informados =
Porcentaje de Afectados Informados= 
Escala= Nro de Casos (unidades)
Magnitud= Porcentaje</t>
  </si>
  <si>
    <t>Subcontratista de Liberación Predial /Equipo de Liberación Predial OHLA</t>
  </si>
  <si>
    <t>Participación de los interesados</t>
  </si>
  <si>
    <t>Involucramiento del personal de obra</t>
  </si>
  <si>
    <t>Incluir a instituciones gubernamentales</t>
  </si>
  <si>
    <t>Incluir a los grupos de interés del proyecto</t>
  </si>
  <si>
    <t>Aprovechar los recursos humanos de la zona</t>
  </si>
  <si>
    <t>Priorización de compras locales</t>
  </si>
  <si>
    <t>ESTRATEGIAS</t>
  </si>
  <si>
    <t>est01</t>
  </si>
  <si>
    <t>est02</t>
  </si>
  <si>
    <t>est03</t>
  </si>
  <si>
    <t>est04</t>
  </si>
  <si>
    <t>est05</t>
  </si>
  <si>
    <t>est06</t>
  </si>
  <si>
    <t>INDICADORES</t>
  </si>
  <si>
    <t>Alinear a las empresas que participan en el proyecto, así como a todos los trabajadores en una sola dirección de acción, el respeto a la población y grupos de interés, a través de una conducta adecuada establecida en el presente Plan</t>
  </si>
  <si>
    <t>OBJTIVO</t>
  </si>
  <si>
    <t>PROGRAMA DE ATENCIÓN DE QUEJAS Y RECLAMOS</t>
  </si>
  <si>
    <t>PROGRAMA DE ACOMPAÑAMIENTO A AFECTACIONES PREDIALES</t>
  </si>
  <si>
    <t xml:space="preserve">5.1.  </t>
  </si>
  <si>
    <t xml:space="preserve">5.3.  </t>
  </si>
  <si>
    <t>PROGRAMA DE ADQUISICIÓN DE PRODUCTOS LOCALES</t>
  </si>
  <si>
    <t>PROGRAMA DE COMUNICACIÓN Y CONSULTA</t>
  </si>
  <si>
    <t>Total de Solicitudes Registradas =
Total de Solicitudes de Información Respondidas =
Porcetaje de Solicituddes de Información Respondidas = 
Escala= Nro de Casos (unidades)
Magnitud= Porcentaje</t>
  </si>
  <si>
    <t>TOT_SI
TOT_SI_R
POR_SI_R</t>
  </si>
  <si>
    <t>Personal de las Subcontratistas</t>
  </si>
  <si>
    <t>Personal del Equipo de Diseño y/o Subcontratista de diseño</t>
  </si>
  <si>
    <t>TOT_PER_SUB
TOT_PER_INF
POR_PER_INF</t>
  </si>
  <si>
    <t>Gestor de Subcontratista de OHLA</t>
  </si>
  <si>
    <t>Personal de Diseño y/o subcontratisa de diseño</t>
  </si>
  <si>
    <t>Población de las localidades involucardoas en el Proyecto</t>
  </si>
  <si>
    <t>PROGRAMA DE MANEJO DE CRISIS</t>
  </si>
  <si>
    <t>Población o Partes interesadas de las localidades involucardoas en el Proyecto</t>
  </si>
  <si>
    <t xml:space="preserve">Subcontratista Social </t>
  </si>
  <si>
    <t>Nro de personal debidamente informado sobre la política de relaciones comunitarias  y PBVRP)</t>
  </si>
  <si>
    <t>Medio de Verificación</t>
  </si>
  <si>
    <t>Indicador</t>
  </si>
  <si>
    <t>Fuente de verificación</t>
  </si>
  <si>
    <t xml:space="preserve">Actas </t>
  </si>
  <si>
    <t>Subcontratista Social o Equipo Social</t>
  </si>
  <si>
    <t>Meta</t>
  </si>
  <si>
    <t>MATRIZ DE SEGUIMIENTO PBVRP</t>
  </si>
  <si>
    <t>Temporalidad</t>
  </si>
  <si>
    <r>
      <rPr>
        <b/>
        <sz val="10"/>
        <color rgb="FF7F7F7F"/>
        <rFont val="Calibri"/>
        <family val="2"/>
        <scheme val="minor"/>
      </rPr>
      <t>Nro de reuniones con subcontratista(s):</t>
    </r>
    <r>
      <rPr>
        <sz val="10"/>
        <color rgb="FF7F7F7F"/>
        <rFont val="Calibri"/>
        <family val="2"/>
        <scheme val="minor"/>
      </rPr>
      <t xml:space="preserve"> Nro de reuniones realizadas con subcontratistas sobre el código de conducta y Protocolo de Relacionamiento Comunitario </t>
    </r>
  </si>
  <si>
    <r>
      <rPr>
        <b/>
        <sz val="10"/>
        <color theme="0" tint="-0.499984740745262"/>
        <rFont val="Calibri"/>
        <family val="2"/>
        <scheme val="minor"/>
      </rPr>
      <t>Nro de trabajadores de la Subcontratista informados:</t>
    </r>
    <r>
      <rPr>
        <sz val="10"/>
        <color rgb="FF7F7F7F"/>
        <rFont val="Calibri"/>
        <family val="2"/>
        <scheme val="minor"/>
      </rPr>
      <t xml:space="preserve"> Nro de trabajadores de los subcontratistas informados sobre el código de conducta y Protocolo de Relacionamiento Comunitario </t>
    </r>
  </si>
  <si>
    <t xml:space="preserve">TOT_PER_INF
</t>
  </si>
  <si>
    <r>
      <t xml:space="preserve">Total de personal de los  subcontratistas  =
Total de personal de los  subcontratistas informados =
% de personal de los  subcontratistas informados =
</t>
    </r>
    <r>
      <rPr>
        <sz val="10"/>
        <color theme="1" tint="0.34998626667073579"/>
        <rFont val="Calibri"/>
        <family val="2"/>
        <scheme val="minor"/>
      </rPr>
      <t>Descripción=</t>
    </r>
    <r>
      <rPr>
        <sz val="10"/>
        <color rgb="FF7F7F7F"/>
        <rFont val="Calibri"/>
        <family val="2"/>
        <scheme val="minor"/>
      </rPr>
      <t xml:space="preserve"> número de personal informado entre número total de personal
</t>
    </r>
    <r>
      <rPr>
        <sz val="10"/>
        <color theme="1" tint="0.34998626667073579"/>
        <rFont val="Calibri"/>
        <family val="2"/>
        <scheme val="minor"/>
      </rPr>
      <t>Magnitud=</t>
    </r>
    <r>
      <rPr>
        <sz val="10"/>
        <color rgb="FF7F7F7F"/>
        <rFont val="Calibri"/>
        <family val="2"/>
        <scheme val="minor"/>
      </rPr>
      <t xml:space="preserve"> Porcentaje </t>
    </r>
  </si>
  <si>
    <t xml:space="preserve"> Total de Subcontratistas informados =
Descripción =  número de reuniones con subcontratista del proyecto
Magnitud= número </t>
  </si>
  <si>
    <t xml:space="preserve">6.1.  </t>
  </si>
  <si>
    <t>PRO1_1</t>
  </si>
  <si>
    <t>PRO1_2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</si>
  <si>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</si>
  <si>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</si>
  <si>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</si>
  <si>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</si>
  <si>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</si>
  <si>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</si>
  <si>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</si>
  <si>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</si>
  <si>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</si>
  <si>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</si>
  <si>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</si>
  <si>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</si>
  <si>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</si>
  <si>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</si>
  <si>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</si>
  <si>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</si>
  <si>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</si>
  <si>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</si>
  <si>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</si>
  <si>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</si>
  <si>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</si>
  <si>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</si>
  <si>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</si>
  <si>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</si>
  <si>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meses</t>
  </si>
  <si>
    <t>TOTAL</t>
  </si>
  <si>
    <t>Paquete 1</t>
  </si>
  <si>
    <t>N°</t>
  </si>
  <si>
    <t>DIQUES</t>
  </si>
  <si>
    <t>LOCALIDADES DEL ÁREA DE INFLUENCIA</t>
  </si>
  <si>
    <t>SOCIALIZACIÓN DE PROYECTO</t>
  </si>
  <si>
    <t>DIQUE 1I</t>
  </si>
  <si>
    <t>CP Herbay Bajo</t>
  </si>
  <si>
    <t>Realizada</t>
  </si>
  <si>
    <t>DIQUE 5I</t>
  </si>
  <si>
    <t>Anexo Santa Ángela del CP Herbay Bajo</t>
  </si>
  <si>
    <t>DIQUE 2D</t>
  </si>
  <si>
    <t>CP Boca del Río</t>
  </si>
  <si>
    <t>Paquete 2</t>
  </si>
  <si>
    <t>DIQUE DI-PR-04-D</t>
  </si>
  <si>
    <t>DIQUE DI-PR-04Bbis-D</t>
  </si>
  <si>
    <t>CP La Pampilla</t>
  </si>
  <si>
    <t>DIQUE DIEX-06-D</t>
  </si>
  <si>
    <t>CP La Esmeralda / CP La Pampilla</t>
  </si>
  <si>
    <t>DIQUE DE-PR-07-I</t>
  </si>
  <si>
    <t>DIQUE DI-PR-13-I</t>
  </si>
  <si>
    <t>Sector Fundo San Juan del CP Herbay Alto</t>
  </si>
  <si>
    <t>DIQUE DI-PR-14-D</t>
  </si>
  <si>
    <t>Anexo Santa Sofía / Anexo Lúcumo</t>
  </si>
  <si>
    <t>DIQUE DI-PR-15-D</t>
  </si>
  <si>
    <t>Paquete 3</t>
  </si>
  <si>
    <t>DIQUE DI-PR-18-I</t>
  </si>
  <si>
    <t>CP Isla Alta</t>
  </si>
  <si>
    <t>DIQUE DI-PR-19bis-I</t>
  </si>
  <si>
    <t>CP San Carlos- CP Isla Alta</t>
  </si>
  <si>
    <t>DIQUE DI-PR-19-D</t>
  </si>
  <si>
    <t>CP Ungará</t>
  </si>
  <si>
    <t>DIQUE DI-PR-20-D</t>
  </si>
  <si>
    <t>Asociación de Agricultores Fundo La Sed - CP Ungará</t>
  </si>
  <si>
    <t>DIQUE DI-PR-41A-D</t>
  </si>
  <si>
    <t>Anexo Socsi</t>
  </si>
  <si>
    <t>DIQUE DI-PR-41-D</t>
  </si>
  <si>
    <t>DIQUE DI-PR-44-D</t>
  </si>
  <si>
    <t>Anexo Lúcumo</t>
  </si>
  <si>
    <t>DIQUE DE-PR-45-D</t>
  </si>
  <si>
    <t>Paquete 4</t>
  </si>
  <si>
    <t>SOCIALIZACIÓN DEL PROYECTO</t>
  </si>
  <si>
    <t>DE-PR-08-I</t>
  </si>
  <si>
    <t>CP Herbay Alto</t>
  </si>
  <si>
    <t>DE-PR-09-I</t>
  </si>
  <si>
    <t>DE-PR-10-I</t>
  </si>
  <si>
    <t>DI-PR-11-D</t>
  </si>
  <si>
    <t>CP Pampa Castilla </t>
  </si>
  <si>
    <t>Relizada</t>
  </si>
  <si>
    <t>DI-PR-17bis-D</t>
  </si>
  <si>
    <t>DI-PR-21-I</t>
  </si>
  <si>
    <t>CP San Carlos</t>
  </si>
  <si>
    <t>DI-PR-24A-I</t>
  </si>
  <si>
    <t>DE-PR-22-D</t>
  </si>
  <si>
    <t>DE-PR-39-I</t>
  </si>
  <si>
    <t>DI-PR-40A-D</t>
  </si>
  <si>
    <t>DI-PR-40B-D</t>
  </si>
  <si>
    <t>DI-PR-42-I</t>
  </si>
  <si>
    <t>DE-PR-47bis-D</t>
  </si>
  <si>
    <t>DE-PR-49bis-D</t>
  </si>
  <si>
    <t>DI-PR-47-D</t>
  </si>
  <si>
    <t>DI-PR-51-I</t>
  </si>
  <si>
    <t>Anexo Incahuasi (por corroborar)</t>
  </si>
  <si>
    <t>Pendiente</t>
  </si>
  <si>
    <t>DI-PR-53-I</t>
  </si>
  <si>
    <t>DI-PR-55-D</t>
  </si>
  <si>
    <t>Vias de Acceso y Áreas Auxiliares</t>
  </si>
  <si>
    <t>AREA AUXILIAR</t>
  </si>
  <si>
    <t>Cantera de cauce 12</t>
  </si>
  <si>
    <t>Anexo Isla Baja del CP Herbay Alto</t>
  </si>
  <si>
    <t>PRO2_1</t>
  </si>
  <si>
    <t xml:space="preserve">10.1.  </t>
  </si>
  <si>
    <t>PRO2_2</t>
  </si>
  <si>
    <r>
      <rPr>
        <b/>
        <sz val="10"/>
        <color theme="0" tint="-0.499984740745262"/>
        <rFont val="Calibri"/>
        <family val="2"/>
        <scheme val="minor"/>
      </rPr>
      <t>Nro de las Conflictos Activos:</t>
    </r>
    <r>
      <rPr>
        <sz val="10"/>
        <color theme="0" tint="-0.499984740745262"/>
        <rFont val="Calibri"/>
        <family val="2"/>
        <scheme val="minor"/>
      </rPr>
      <t xml:space="preserve"> Nro de  conflictos activos por paquete</t>
    </r>
  </si>
  <si>
    <t>Matriz de Riesgos</t>
  </si>
  <si>
    <r>
      <rPr>
        <b/>
        <sz val="10"/>
        <color theme="0" tint="-0.499984740745262"/>
        <rFont val="Calibri"/>
        <family val="2"/>
        <scheme val="minor"/>
      </rPr>
      <t>Nro Conflictos Resueltos:</t>
    </r>
    <r>
      <rPr>
        <sz val="10"/>
        <color theme="0" tint="-0.499984740745262"/>
        <rFont val="Calibri"/>
        <family val="2"/>
        <scheme val="minor"/>
      </rPr>
      <t xml:space="preserve"> Nro de conflictos resueltos o mitigados por paquete</t>
    </r>
  </si>
  <si>
    <t>PRO2_3</t>
  </si>
  <si>
    <r>
      <rPr>
        <b/>
        <sz val="10"/>
        <color theme="0" tint="-0.499984740745262"/>
        <rFont val="Calibri"/>
        <family val="2"/>
        <scheme val="minor"/>
      </rPr>
      <t>Nro Comités de Crisis Activos:</t>
    </r>
    <r>
      <rPr>
        <sz val="10"/>
        <color theme="0" tint="-0.499984740745262"/>
        <rFont val="Calibri"/>
        <family val="2"/>
        <scheme val="minor"/>
      </rPr>
      <t xml:space="preserve"> Nro de Comités de Crisis Activivos por Paquete</t>
    </r>
  </si>
  <si>
    <t xml:space="preserve"> 
COMT_ACT
</t>
  </si>
  <si>
    <t xml:space="preserve">
Nro de Conflictos Comités de Crisis Activos =
Descripción= Nro de Conflictos Activos Solucionados
Magnitud= Número </t>
  </si>
  <si>
    <t xml:space="preserve">
Nro de Conflictos Sociales Activos solucionados o mitigados  =
Descripción= Nro de Conflictos Activos Solucionados
Magnitud= Número </t>
  </si>
  <si>
    <t xml:space="preserve">
CON_SOL
</t>
  </si>
  <si>
    <t xml:space="preserve">
Nro de Conflictos Sociales Activos identificados  =
Descripción= Nro de Conflictos Activos por paquete indentificados
Magnitud= Número </t>
  </si>
  <si>
    <t xml:space="preserve">
CON_ACT
</t>
  </si>
  <si>
    <t>PROGRAMA DE ACOMPAÑAMIENTO DE AFECTACIONES PREDIALES</t>
  </si>
  <si>
    <t>Paquete-1</t>
  </si>
  <si>
    <t>Paquete-2</t>
  </si>
  <si>
    <t>Paquete-3</t>
  </si>
  <si>
    <t>Paquete-4</t>
  </si>
  <si>
    <r>
      <rPr>
        <b/>
        <sz val="10"/>
        <color rgb="FF7F7F7F"/>
        <rFont val="Calibri"/>
        <family val="2"/>
        <scheme val="minor"/>
      </rPr>
      <t>Nro afectados informados:</t>
    </r>
    <r>
      <rPr>
        <sz val="10"/>
        <color rgb="FF7F7F7F"/>
        <rFont val="Calibri"/>
        <family val="2"/>
        <scheme val="minor"/>
      </rPr>
      <t xml:space="preserve"> Número de afectados que han sido informados adecuamente sobre el proceso de compensación y otras soluciones</t>
    </r>
  </si>
  <si>
    <t>PROGRAMA DE CONTRATACIÓN MANO DE OBRA LOCAL (NO CALIFICADA)</t>
  </si>
  <si>
    <t>PRO4_P1</t>
  </si>
  <si>
    <t>PRO3_1</t>
  </si>
  <si>
    <r>
      <rPr>
        <b/>
        <sz val="10"/>
        <color rgb="FF7F7F7F"/>
        <rFont val="Calibri"/>
        <family val="2"/>
        <scheme val="minor"/>
      </rPr>
      <t xml:space="preserve">MOL (no calificada) contratada: </t>
    </r>
    <r>
      <rPr>
        <sz val="10"/>
        <color rgb="FF7F7F7F"/>
        <rFont val="Calibri"/>
        <family val="2"/>
        <scheme val="minor"/>
      </rPr>
      <t xml:space="preserve">Nro de MOL no calificada contratada </t>
    </r>
  </si>
  <si>
    <t>Subcontraistas de El Proyecto</t>
  </si>
  <si>
    <r>
      <rPr>
        <b/>
        <sz val="10"/>
        <color theme="2" tint="-0.499984740745262"/>
        <rFont val="Calibri"/>
        <family val="2"/>
        <scheme val="minor"/>
      </rPr>
      <t>Compras Locales:</t>
    </r>
    <r>
      <rPr>
        <sz val="10"/>
        <color rgb="FF7F7F7F"/>
        <rFont val="Calibri"/>
        <family val="2"/>
        <scheme val="minor"/>
      </rPr>
      <t xml:space="preserve"> monto (en soles) de total por bienes y servicios adquiridos localmente</t>
    </r>
  </si>
  <si>
    <t>PRO5_1</t>
  </si>
  <si>
    <t>PRO6_1</t>
  </si>
  <si>
    <t>PRO6_2</t>
  </si>
  <si>
    <t>PRO6_3</t>
  </si>
  <si>
    <t>PRO6_4</t>
  </si>
  <si>
    <t>PRO6_5</t>
  </si>
  <si>
    <t>PRO6_6</t>
  </si>
  <si>
    <t xml:space="preserve">10.5.  </t>
  </si>
  <si>
    <t xml:space="preserve">TOT_SALI
</t>
  </si>
  <si>
    <r>
      <rPr>
        <b/>
        <sz val="10"/>
        <color rgb="FF7F7F7F"/>
        <rFont val="Calibri"/>
        <family val="2"/>
        <scheme val="minor"/>
      </rPr>
      <t>Nro. de Socializaciones con Autoridades Políticas:</t>
    </r>
    <r>
      <rPr>
        <sz val="10"/>
        <color rgb="FF7F7F7F"/>
        <rFont val="Calibri"/>
        <family val="2"/>
        <scheme val="minor"/>
      </rPr>
      <t xml:space="preserve"> Cantidad de eventos de socialización con autoridades políticas locales involucras  (Comunales, CP, Distritales, Provinciales, Regionales)</t>
    </r>
  </si>
  <si>
    <t>Total de Socializaciones Desarrolladas con Autoridades Locales Involucradas =
Descripción=  Total de  reuniones desarrolladas con autoridades políticas involucradas en El Proyecto 
Escala= Nro de Casos (unidades)
Magnitud= Numeral</t>
  </si>
  <si>
    <t>Comisiones de Regantes (según Junta de Ususarios de Riego)  involucrados según paquete/subproyecto</t>
  </si>
  <si>
    <t>TTotal de Material Informativo Producido por paquete/subproyecto= 
Escala= Nro de Casos (unidades)
Magnitud= Número</t>
  </si>
  <si>
    <t xml:space="preserve">TOT_MI_P
 </t>
  </si>
  <si>
    <r>
      <rPr>
        <b/>
        <sz val="10"/>
        <color theme="0" tint="-0.499984740745262"/>
        <rFont val="Calibri"/>
        <family val="2"/>
        <scheme val="minor"/>
      </rPr>
      <t>% de Comisiones de Regantes (CR) Informados del Proyecto:</t>
    </r>
    <r>
      <rPr>
        <sz val="10"/>
        <color rgb="FF7F7F7F"/>
        <rFont val="Calibri"/>
        <family val="2"/>
        <scheme val="minor"/>
      </rPr>
      <t xml:space="preserve"> pocentaje las CR por JUR involucradas por paquete/subproyecto que han sido informados del proyecto mediante procesos de socialización</t>
    </r>
  </si>
  <si>
    <r>
      <rPr>
        <b/>
        <sz val="10"/>
        <color theme="0" tint="-0.499984740745262"/>
        <rFont val="Calibri"/>
        <family val="2"/>
        <scheme val="minor"/>
      </rPr>
      <t>% de CP Informados de El Proyecto Por Paquete:</t>
    </r>
    <r>
      <rPr>
        <sz val="10"/>
        <color rgb="FF7F7F7F"/>
        <rFont val="Calibri"/>
        <family val="2"/>
        <scheme val="minor"/>
      </rPr>
      <t xml:space="preserve"> pocentaje de CP con procesos de socialización del proyecto realizados según paquete/subproyecto</t>
    </r>
  </si>
  <si>
    <r>
      <rPr>
        <b/>
        <sz val="10"/>
        <color theme="0" tint="-0.499984740745262"/>
        <rFont val="Calibri"/>
        <family val="2"/>
        <scheme val="minor"/>
      </rPr>
      <t>Efectividad de la OIP:</t>
    </r>
    <r>
      <rPr>
        <sz val="10"/>
        <color rgb="FF7F7F7F"/>
        <rFont val="Calibri"/>
        <family val="2"/>
        <scheme val="minor"/>
      </rPr>
      <t xml:space="preserve"> número de personas que se han informado mediante la OPI</t>
    </r>
  </si>
  <si>
    <r>
      <rPr>
        <b/>
        <sz val="10"/>
        <color theme="0" tint="-0.499984740745262"/>
        <rFont val="Calibri"/>
        <family val="2"/>
        <scheme val="minor"/>
      </rPr>
      <t>Nro de material gráfico/audiovsual informativo producido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producido para El Proyecto </t>
    </r>
  </si>
  <si>
    <t xml:space="preserve">10.6.  </t>
  </si>
  <si>
    <t>PRO7_3</t>
  </si>
  <si>
    <t>PRO7_1</t>
  </si>
  <si>
    <t>PRO7_2</t>
  </si>
  <si>
    <t xml:space="preserve">TOT_QR
 </t>
  </si>
  <si>
    <t>Total de Quejas/Reclamos Registrados  =
Escala= Nro de Casos (unidades)
Magnitud= Numeral</t>
  </si>
  <si>
    <r>
      <t>Nro. de Quejas y Reclamos Solucionados:</t>
    </r>
    <r>
      <rPr>
        <sz val="10"/>
        <color theme="0" tint="-0.499984740745262"/>
        <rFont val="Calibri"/>
        <family val="2"/>
        <scheme val="minor"/>
      </rPr>
      <t xml:space="preserve"> </t>
    </r>
    <r>
      <rPr>
        <sz val="10"/>
        <color theme="0" tint="-0.34998626667073579"/>
        <rFont val="Calibri"/>
        <family val="2"/>
        <scheme val="minor"/>
      </rPr>
      <t>número  quejas y/o reclamos resueltos</t>
    </r>
  </si>
  <si>
    <r>
      <rPr>
        <b/>
        <sz val="10"/>
        <color rgb="FF7F7F7F"/>
        <rFont val="Calibri"/>
        <family val="2"/>
        <scheme val="minor"/>
      </rPr>
      <t>Nro. de Quejas y Reclamos Registrados:</t>
    </r>
    <r>
      <rPr>
        <sz val="10"/>
        <color rgb="FF7F7F7F"/>
        <rFont val="Calibri"/>
        <family val="2"/>
        <scheme val="minor"/>
      </rPr>
      <t xml:space="preserve"> cantidad de quejas y/o reclamos registrados</t>
    </r>
  </si>
  <si>
    <t xml:space="preserve">TOT_CONS
</t>
  </si>
  <si>
    <r>
      <rPr>
        <b/>
        <sz val="10"/>
        <color theme="0" tint="-0.499984740745262"/>
        <rFont val="Calibri"/>
        <family val="2"/>
        <scheme val="minor"/>
      </rPr>
      <t>% de Solicitudes de Información Respondidas:</t>
    </r>
    <r>
      <rPr>
        <sz val="10"/>
        <color rgb="FF7F7F7F"/>
        <rFont val="Calibri"/>
        <family val="2"/>
        <scheme val="minor"/>
      </rPr>
      <t xml:space="preserve"> Pocentaje de solicitudes de información registradas que han sido respondidas en el tiempo previsto</t>
    </r>
  </si>
  <si>
    <t>Nro. de Quejas y Reclamos Registrados:</t>
  </si>
  <si>
    <t>Nro. de Quejas y Reclamos Solucionados</t>
  </si>
  <si>
    <t>Nro. Conflictos Resueltos</t>
  </si>
  <si>
    <t>Nro. afectados informados</t>
  </si>
  <si>
    <t>LNEAMIENTO 1: PROGRAMA DE ALINEAMIENTO INTERNO</t>
  </si>
  <si>
    <t>PROGRAMA DE CONTRATACIÓN DE MANO DE OBRA LOCAL (NO CALIFICADA)</t>
  </si>
  <si>
    <t>Meta total por paquete</t>
  </si>
  <si>
    <t>Meta Total por mes</t>
  </si>
  <si>
    <t>ÁMBITO SOCIAL DEL PLAN DE BUENA VECINDAD Y RELACIONES PÚBLICAS (09.02.2023)</t>
  </si>
  <si>
    <t>Ubicación</t>
  </si>
  <si>
    <t>Área de Influencia Indirecta</t>
  </si>
  <si>
    <t>Área de influencia Directa</t>
  </si>
  <si>
    <t>Proyecto</t>
  </si>
  <si>
    <t>Departamento</t>
  </si>
  <si>
    <t>Provincia</t>
  </si>
  <si>
    <t>Distrito</t>
  </si>
  <si>
    <t>Comunidad Campesina</t>
  </si>
  <si>
    <t xml:space="preserve">Categoría </t>
  </si>
  <si>
    <t>Localidad</t>
  </si>
  <si>
    <t>Diques</t>
  </si>
  <si>
    <t>“Creación del Servicio de Protección en las riberas del Rio Huaura vulnerable ante peligro de inundaciones en las localidades de 5 distritos de la provincia de Oyón y 6 distritos de la provincia de Huaura – Departamento de Lima”</t>
  </si>
  <si>
    <t>Lima</t>
  </si>
  <si>
    <t>Huaura</t>
  </si>
  <si>
    <t xml:space="preserve">Huaura </t>
  </si>
  <si>
    <t>_</t>
  </si>
  <si>
    <t>Centro Poblado</t>
  </si>
  <si>
    <t>Los Cañaverales</t>
  </si>
  <si>
    <t>DI-PR-10-D</t>
  </si>
  <si>
    <t>Desagravio</t>
  </si>
  <si>
    <t>No tiene dique pero los más cercanos son: DI-PR-10-D/DI-PR-13-1-D</t>
  </si>
  <si>
    <t>Buenos Aires</t>
  </si>
  <si>
    <t>DI-PR-13-1-D</t>
  </si>
  <si>
    <t>Anexo</t>
  </si>
  <si>
    <t>Santa Juana</t>
  </si>
  <si>
    <t>No lo ubico en Google Earth</t>
  </si>
  <si>
    <t>Alcantarilla</t>
  </si>
  <si>
    <t>DI-PR-13-1-D/DI-PR-13-2-D</t>
  </si>
  <si>
    <t>Acaray</t>
  </si>
  <si>
    <t>Balconcillo</t>
  </si>
  <si>
    <t>DI-PR-13-2-D/DI-PR-13-3-D/DI-PR-16-D/DI-PR-17-D</t>
  </si>
  <si>
    <t>Vilcahuaura</t>
  </si>
  <si>
    <t>DI-PR-18-1-D/DI-PR-18-2-D/DI-PR-19A-1-D</t>
  </si>
  <si>
    <t>Humaya</t>
  </si>
  <si>
    <t>DI-PR-19A-3-D/DI-PR-19B-D</t>
  </si>
  <si>
    <t>Santa María</t>
  </si>
  <si>
    <t>Guayabal</t>
  </si>
  <si>
    <t>DI-PR-11-I/DI-PR-12-I</t>
  </si>
  <si>
    <t>Carhua Chico</t>
  </si>
  <si>
    <t>No lo ubico en Google Earth o Carquin Chico?. De ser Carquin Chico: MU-PR-02-I</t>
  </si>
  <si>
    <t>Santa Rosalía</t>
  </si>
  <si>
    <t>No tiene dique pero los más cercanos son: DI-PR-18-2-D/DI-PR-19A-A-D</t>
  </si>
  <si>
    <t>Caldera</t>
  </si>
  <si>
    <t>DI-PR-19A-1-D/DI-PR-19A-2-D</t>
  </si>
  <si>
    <t>Huacán</t>
  </si>
  <si>
    <t>DI-PR-19B-D</t>
  </si>
  <si>
    <t>Sayán</t>
  </si>
  <si>
    <t>Quintay</t>
  </si>
  <si>
    <t>DI-PR52BIS-D/MU-PR-54A-I/MU-PR-53A-D/MU-PR-54B-I/MU-PR-53B-D/DI-PR-57-I/DI-PR-58B-I/DI-PR-61BIS-D/DI-PR-59-I/DI-PR-61-D/DI-PR-58C-I-DE-PR-59-I</t>
  </si>
  <si>
    <t>Población Dispersa</t>
  </si>
  <si>
    <t>Maní Alto</t>
  </si>
  <si>
    <t>MU-PR-53B-D/DI-PR-61BIS-D</t>
  </si>
  <si>
    <t>Oyón</t>
  </si>
  <si>
    <t>Quichas</t>
  </si>
  <si>
    <t>Ucruschaca</t>
  </si>
  <si>
    <t>Bellavista</t>
  </si>
  <si>
    <t>Pomamayo</t>
  </si>
  <si>
    <t>Matichacra</t>
  </si>
  <si>
    <t>Sanya</t>
  </si>
  <si>
    <t>Umsha</t>
  </si>
  <si>
    <t>Wiscaycancha</t>
  </si>
  <si>
    <t>Viroc</t>
  </si>
  <si>
    <t>Pachangara</t>
  </si>
  <si>
    <t>Palpas</t>
  </si>
  <si>
    <t>La Chimba</t>
  </si>
  <si>
    <t>Huacho</t>
  </si>
  <si>
    <t>San Juan de Churin</t>
  </si>
  <si>
    <t>Navan</t>
  </si>
  <si>
    <t>Andajes</t>
  </si>
  <si>
    <t>San Miguel de Ratahuaca</t>
  </si>
  <si>
    <t>Cochamarca</t>
  </si>
  <si>
    <t>ACTIVIDAD</t>
  </si>
  <si>
    <t>OBJETIVO</t>
  </si>
  <si>
    <t>ESTRATEGIA</t>
  </si>
  <si>
    <t>N° de reuniones realizadas con el área de diseño y el área social</t>
  </si>
  <si>
    <t>Actas de reunión con diseño</t>
  </si>
  <si>
    <t>Registro de Acompañamiento Social – RAS o Acta de reunión según corresponda</t>
  </si>
  <si>
    <t>Nro. de Conflictos Activos:</t>
  </si>
  <si>
    <t>INDICADOR</t>
  </si>
  <si>
    <t xml:space="preserve">Conflictos sociales identificados y prevenidos (o mitigados) relacionados al proceso de solución de interferencias </t>
  </si>
  <si>
    <t>Identificación riesgos sociales asociados a las interferencias de El Proyecto</t>
  </si>
  <si>
    <t xml:space="preserve">Monitoreo de Conflictos Potenciales </t>
  </si>
  <si>
    <t>Monitoreo de Conflictos  Activos</t>
  </si>
  <si>
    <t>PROGRAMA DE ADQUISICIONES DE BIENES Y SERVICIOS LOCALES</t>
  </si>
  <si>
    <t xml:space="preserve">N° total de proveedores que brindan bienes y servicios </t>
  </si>
  <si>
    <t>PROGRAMA DE ATENCIÓN DE QUEJAS, RECLAMOS</t>
  </si>
  <si>
    <t>Matriz de Medios de comunicación incluida en el informe</t>
  </si>
  <si>
    <t>Registro de entrega de material y/o Registro de Acompañamiento Social - RAS</t>
  </si>
  <si>
    <t>Registro en Libro de visitas y/o Fichas de registro de Atención</t>
  </si>
  <si>
    <t>Registro de Acompañamiento Social – RAS o Acta de visita según corresponda</t>
  </si>
  <si>
    <t>PROM_MES</t>
  </si>
  <si>
    <t>PROYECTO</t>
  </si>
  <si>
    <t>Resultados reportados - mes</t>
  </si>
  <si>
    <t>PROGRAMA DE MANEJO DE CONFLICTOS</t>
  </si>
  <si>
    <t>Identificación oportuna de posibles conflictos sociales que pongan en riesgo el desarrollo de El Proyecto</t>
  </si>
  <si>
    <t>Gestión adecuada de los conflictos sociales que puedan retrasar o parar el desarrollo de El Proyecto</t>
  </si>
  <si>
    <t>Impacto social negativos identificados y mitigados en los procesos de afectación predial</t>
  </si>
  <si>
    <t xml:space="preserve">Prevención de conflictos entre los involucrados de los procesos de liberación predial   </t>
  </si>
  <si>
    <t>Seguimiento a los involucrados en la solución de interferencias</t>
  </si>
  <si>
    <t xml:space="preserve">Registro de Acompañamiento Social - RAS o Acta </t>
  </si>
  <si>
    <t>Registro de Acompañamiento Social - RAS o Acta de reunión según corresponda</t>
  </si>
  <si>
    <t>Se incorpora mano de Mano de Obra Local (MOL) no calificada (en contratación temporal) según la demanda real de los subcontratistas de El Proyecto.</t>
  </si>
  <si>
    <t>Los trabajadores se encuentran informados con los lineamientos de Relaciones Comunitarias y el Código de Conducta.</t>
  </si>
  <si>
    <t>Supervisión de la contratación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</si>
  <si>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Arial"/>
        <family val="2"/>
      </rPr>
      <t>Registrar la incorporación de Mano de Obra Local (MOL) no calificada a El Proyecto por subcontratista.</t>
    </r>
  </si>
  <si>
    <t>Facilitación de información sobre los lineamientos de Relaciones Comunitarias y el Código de Conducta a los trabajadores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</si>
  <si>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Implementar charlas con trabajadores de las subcontratistas sobre lineamientos de Relaciones Comunitarias y el Código de Conducta</t>
    </r>
  </si>
  <si>
    <t>PRO3_2</t>
  </si>
  <si>
    <t>Nro. de Mano de Obra Local (MOL) no calificada contratada en El Proyecto por subcontratista</t>
  </si>
  <si>
    <t>Matriz de Mano de Obra Local (MOL) no calificada contratada</t>
  </si>
  <si>
    <t>Nro. de trabajadores de los subcontratistas registrados en las charlas.</t>
  </si>
  <si>
    <t xml:space="preserve">Lista de asistencia </t>
  </si>
  <si>
    <t>60 días</t>
  </si>
  <si>
    <t xml:space="preserve">Proveedores locales integrados en la cadena de suministro de El Proyecto  </t>
  </si>
  <si>
    <t>Supervisión de la incorporación de proveedores locales en la línea de suministro de El Proyecto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</si>
  <si>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Registrar la cantidad de proveedores de bienes y servicios locales involucrados por los subcontratistas de El Proyecto</t>
    </r>
  </si>
  <si>
    <t>PRO4_1</t>
  </si>
  <si>
    <t>Matriz de registros de proveedores locales</t>
  </si>
  <si>
    <t xml:space="preserve">Partes interesadas son informadas oportuna y adecuadamente sobre El Proyecto </t>
  </si>
  <si>
    <t>Implementación de diversos canales de información con las partes interesadas.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</si>
  <si>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Realizar eventos de socialización con autoridades políticas locales, distritales, provinciales, regionales involucradas</t>
    </r>
  </si>
  <si>
    <t xml:space="preserve">Nro. de reuniones informativas / socializaciones con autoridades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</si>
  <si>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Mapear noticias emitidas sobre El Proyecto en los diversos medios de comunicación local y /o nacional</t>
    </r>
  </si>
  <si>
    <t>PRO5_2</t>
  </si>
  <si>
    <t>Nro. de notas de prensa o noticias sobre el proyecto en prensa local y/o nacional</t>
  </si>
  <si>
    <t>PRO5_3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</si>
  <si>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Producir material informativo sobre El Proyecto.</t>
    </r>
  </si>
  <si>
    <t>PRO5_4</t>
  </si>
  <si>
    <t xml:space="preserve">Nro. de material gráfico y/o audiovisual informativo producido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</si>
  <si>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Establecer oficina de información o módulos itinerantes de información</t>
    </r>
  </si>
  <si>
    <t>PRO5_5</t>
  </si>
  <si>
    <t>Nro. de personas informadas mediante la oficina de información o módulos de información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</si>
  <si>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Desarrollar visitas guiadas con partes interesadas de El Proyecto</t>
    </r>
  </si>
  <si>
    <t>PRO5_6</t>
  </si>
  <si>
    <t>Nro. de visitas guiadas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</si>
  <si>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 xml:space="preserve">Establecer canales de atención de sugerencias, consultas u opiniones </t>
    </r>
  </si>
  <si>
    <t>Nro. de sugerencias, sugerencias, consultas u opiniones recibidas y atendidas.</t>
  </si>
  <si>
    <t xml:space="preserve">Matriz de atención de sugerencias, consultas u opiniones. </t>
  </si>
  <si>
    <t xml:space="preserve">Quejas y Reclamos sobre El Proyecto adecuadamente atendidos y resueltos  </t>
  </si>
  <si>
    <t>Implementación de procesos de facilitación de registro, atención y resolución de quejas y reclamos</t>
  </si>
  <si>
    <r>
      <t xml:space="preserve">Matriz de atención </t>
    </r>
    <r>
      <rPr>
        <sz val="9"/>
        <color theme="1"/>
        <rFont val="Arial"/>
        <family val="2"/>
      </rPr>
      <t>Quejas y Reclamos</t>
    </r>
  </si>
  <si>
    <t>•	Elaborar un procedimiento de atención y resolución de quejas y reclamos 
•	Recepcionar las quejas y reclamos</t>
  </si>
  <si>
    <t>Evaluar y responder las quejas y reclamos recibidos</t>
  </si>
  <si>
    <t>Total de meses para culminar la obra</t>
  </si>
  <si>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Reuniones de coordinación entre el equipo de diseño y el área social para alinear información sobre el avance del diseño </t>
    </r>
  </si>
  <si>
    <t>Visitar a los involucrados por interferencias e informarlos</t>
  </si>
  <si>
    <t>Nro. de visitas informativas y charlas de sensibilización a los involucrados</t>
  </si>
  <si>
    <t>Informar a los involucrados del proceso de afectación predial sobre los aspectos concernientes a El Proyecto</t>
  </si>
  <si>
    <t>Registrar la cantidad de proveedores de bienes y servicios locales involucrados por los subcontratistas de El Proyecto</t>
  </si>
  <si>
    <t xml:space="preserve">Reuniones de coordinación entre el equipo de diseño y el área social para alinear información sobre el avance del diseño </t>
  </si>
  <si>
    <t>Reuniones de coordinación con actores claves para los casos en los cuales hay afectados prediales que se resistan a firmar el acta de liberación anticipada.</t>
  </si>
  <si>
    <t>Nro. de reuniones con actores claves</t>
  </si>
  <si>
    <t>PRO2_4</t>
  </si>
  <si>
    <t>Mapear noticias emitidas sobre El Proyecto en los diversos medios de comunicación local y /o nacional</t>
  </si>
  <si>
    <t>Producir material informativo sobre El Proyecto.</t>
  </si>
  <si>
    <t>Desarrollar visitas guiadas con partes interesadas de El Proyecto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</si>
  <si>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</si>
  <si>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</si>
  <si>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</si>
  <si>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</si>
  <si>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</si>
  <si>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</si>
  <si>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</si>
  <si>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</si>
  <si>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</si>
  <si>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</si>
  <si>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</si>
  <si>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</si>
  <si>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MENSUAL</t>
  </si>
  <si>
    <t>TRIMESTRAL</t>
  </si>
  <si>
    <t>SOCIAL CAPITAL GROUP SAC</t>
  </si>
  <si>
    <t>PROPUESTA ECONOMICA</t>
  </si>
  <si>
    <t xml:space="preserve">Equipo Consultor </t>
  </si>
  <si>
    <t>Planificación</t>
  </si>
  <si>
    <t>RELACIONAMIENTO VECINAL</t>
  </si>
  <si>
    <t>MES 13</t>
  </si>
  <si>
    <t>MES 14</t>
  </si>
  <si>
    <t>MES 15</t>
  </si>
  <si>
    <t>MES 16</t>
  </si>
  <si>
    <t>MES 17</t>
  </si>
  <si>
    <t>MES 18</t>
  </si>
  <si>
    <t xml:space="preserve">TOTAL </t>
  </si>
  <si>
    <t>Personal</t>
  </si>
  <si>
    <t>Cantidad</t>
  </si>
  <si>
    <t>Rate s/.</t>
  </si>
  <si>
    <t>Días</t>
  </si>
  <si>
    <t>Costo</t>
  </si>
  <si>
    <t>(S/.)</t>
  </si>
  <si>
    <t>Gerente</t>
  </si>
  <si>
    <t>Coordinador In-House</t>
  </si>
  <si>
    <t>Coordinador de RRCC (18 meses)</t>
  </si>
  <si>
    <t>Comunicador (18 meses)</t>
  </si>
  <si>
    <t>RRCC (5-17 meses; 1-18 meses)</t>
  </si>
  <si>
    <t>Gestor/promotor social local (temporal 8.5m)</t>
  </si>
  <si>
    <t>Asistente de coordinación (18 m)</t>
  </si>
  <si>
    <t>Apoyo temporal (8.5 m)</t>
  </si>
  <si>
    <t>Especialista SSOMA (Sera permanente)</t>
  </si>
  <si>
    <t>Conductor</t>
  </si>
  <si>
    <t>Total Equipo Consultor</t>
  </si>
  <si>
    <t>Gastos Operativos</t>
  </si>
  <si>
    <t>Rate</t>
  </si>
  <si>
    <t>Unidad</t>
  </si>
  <si>
    <t>Cant.</t>
  </si>
  <si>
    <t>Alquiler de camioneta</t>
  </si>
  <si>
    <t>por día</t>
  </si>
  <si>
    <t>Movilidad Local traslados</t>
  </si>
  <si>
    <t>Kit antiderrame estándar cliente x vehículo</t>
  </si>
  <si>
    <t>una vez</t>
  </si>
  <si>
    <t>Combustible</t>
  </si>
  <si>
    <t>Curso de capacitación a RRCC</t>
  </si>
  <si>
    <t>Curso adicional a solicitud del cliente (tema no especificado)</t>
  </si>
  <si>
    <t>Curso de manejo defensivo + curso de 4x4</t>
  </si>
  <si>
    <t>Botiquín</t>
  </si>
  <si>
    <t>por auto bimestral</t>
  </si>
  <si>
    <t>Celular para conductores</t>
  </si>
  <si>
    <t>por única vez</t>
  </si>
  <si>
    <t>Celular para equipo</t>
  </si>
  <si>
    <t>Chips Plan mensual</t>
  </si>
  <si>
    <t>por persona/mes</t>
  </si>
  <si>
    <t>Examen Medico Ocupacional</t>
  </si>
  <si>
    <t>por persona (3 veces - pre ocupacional, renovacion anual y retiro)</t>
  </si>
  <si>
    <t>Software Social Delfos</t>
  </si>
  <si>
    <t>por mes</t>
  </si>
  <si>
    <t>Alquiler Oficina de Atención Permanente</t>
  </si>
  <si>
    <t>Alquiler de Oficina</t>
  </si>
  <si>
    <t>Luz, Agua e Internet</t>
  </si>
  <si>
    <t>Limpieza de local</t>
  </si>
  <si>
    <t xml:space="preserve">Teléfono Línea de atención permanente </t>
  </si>
  <si>
    <t xml:space="preserve">Pago línea atención </t>
  </si>
  <si>
    <t>Plano y maquetas</t>
  </si>
  <si>
    <t>PC + Monitor OIP</t>
  </si>
  <si>
    <t>Laptop Comunicador</t>
  </si>
  <si>
    <t>Laptop</t>
  </si>
  <si>
    <t>Licencias</t>
  </si>
  <si>
    <t>mensual</t>
  </si>
  <si>
    <t>Impresora multifuncional</t>
  </si>
  <si>
    <t>Impresora básica</t>
  </si>
  <si>
    <t>Tinta impresora multifuncional</t>
  </si>
  <si>
    <t>trimestral</t>
  </si>
  <si>
    <t>Tinta impresora básica</t>
  </si>
  <si>
    <t>Equipo de sonido con microfono inalambrico</t>
  </si>
  <si>
    <t>Ecran</t>
  </si>
  <si>
    <t>Equipo proyector multimedia</t>
  </si>
  <si>
    <t>Cámara de video</t>
  </si>
  <si>
    <t>Cámara fotográfica</t>
  </si>
  <si>
    <t>Mezclador de voz</t>
  </si>
  <si>
    <t>Cableado</t>
  </si>
  <si>
    <t>Permiso Indeci</t>
  </si>
  <si>
    <t>Alarma (instalación)</t>
  </si>
  <si>
    <t>Alarma mensualidad</t>
  </si>
  <si>
    <t>Señalética</t>
  </si>
  <si>
    <t>Instalación de pozo a tierra</t>
  </si>
  <si>
    <t>Mantenimiento de pozo a tierra</t>
  </si>
  <si>
    <t>semestral</t>
  </si>
  <si>
    <t>Extintores PQS de 9 kg</t>
  </si>
  <si>
    <t>Porta extintores</t>
  </si>
  <si>
    <t>LIMPIEZA:</t>
  </si>
  <si>
    <t>Tachos para segregación de desechos (5 colores)</t>
  </si>
  <si>
    <t>Bolsa de deshechos</t>
  </si>
  <si>
    <t>Hervidor de agua</t>
  </si>
  <si>
    <t>Dispensadores de agua fría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</si>
  <si>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</si>
  <si>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</si>
  <si>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</si>
  <si>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</si>
  <si>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</si>
  <si>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</si>
  <si>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</si>
  <si>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</si>
  <si>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</si>
  <si>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</si>
  <si>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</si>
  <si>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</si>
  <si>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 xml:space="preserve">Papel higiénico </t>
  </si>
  <si>
    <t>Porta papel higienico</t>
  </si>
  <si>
    <t>Escritorio en OIP</t>
  </si>
  <si>
    <t>Sillas ergonómicas</t>
  </si>
  <si>
    <t>Sillas plásticas</t>
  </si>
  <si>
    <t>Mesa de trabajo</t>
  </si>
  <si>
    <r>
      <rPr>
        <b/>
        <sz val="10"/>
        <rFont val="Calibri Light"/>
        <family val="2"/>
        <scheme val="major"/>
      </rPr>
      <t>ÚTILES DE ESCRITORIO</t>
    </r>
    <r>
      <rPr>
        <sz val="10"/>
        <rFont val="Calibri Light"/>
        <family val="2"/>
        <scheme val="major"/>
      </rPr>
      <t xml:space="preserve"> (archivadores, hojas bond, tableros, cuaderno de visitas, perforador, engrapador, micas, folderes, notas adhesivas, correctores, clips, lapiceros, resaltadores, pizarra, plumon, mota, cuadernos de campo)</t>
    </r>
  </si>
  <si>
    <t>semestre</t>
  </si>
  <si>
    <t>EQUIPO COVID OFICINA (atención al público):</t>
  </si>
  <si>
    <t>Dispensador de alcohol</t>
  </si>
  <si>
    <t>Alcohol en gel x litro</t>
  </si>
  <si>
    <t>EPPs equipo  - General</t>
  </si>
  <si>
    <t xml:space="preserve">Chalecos </t>
  </si>
  <si>
    <t>2 por año</t>
  </si>
  <si>
    <t>Gorro legionario (protección cuello)</t>
  </si>
  <si>
    <t>Fotocheck</t>
  </si>
  <si>
    <t>|</t>
  </si>
  <si>
    <t>Bloqueador</t>
  </si>
  <si>
    <t xml:space="preserve">Lentes de seguridad oscuros </t>
  </si>
  <si>
    <t>cada 3 meses</t>
  </si>
  <si>
    <t>Camisa celeste</t>
  </si>
  <si>
    <t xml:space="preserve">Casco y protector de sol para cuello </t>
  </si>
  <si>
    <t>Zapatos de seguridad</t>
  </si>
  <si>
    <t>una vez al año</t>
  </si>
  <si>
    <t>Guantes para conductor</t>
  </si>
  <si>
    <t>Protectores auditivos (tapones) - en caso lo pidan</t>
  </si>
  <si>
    <t>Barbiquejo - en caso lo pidan</t>
  </si>
  <si>
    <t>Repelente</t>
  </si>
  <si>
    <t>Alcohol en gel (2 litros)</t>
  </si>
  <si>
    <t>Dispensadores personales para alcohol en gel</t>
  </si>
  <si>
    <t>por persona/una vez</t>
  </si>
  <si>
    <t>Material Comunicacional PBVRP</t>
  </si>
  <si>
    <t>Actas de reunión x 2000 - autocopiativo</t>
  </si>
  <si>
    <t>Registro de visita de campo x 500 - autocopiativo</t>
  </si>
  <si>
    <t>Lista de asistencia reuniones x 500 - autocopiativo</t>
  </si>
  <si>
    <t>Actas de quejas y reclamos x 500 - autocopiativo</t>
  </si>
  <si>
    <t>Formato de Código de Conducta (con desglosable de entrega y aceptación)</t>
  </si>
  <si>
    <t>bimensual</t>
  </si>
  <si>
    <t>Buzón de sugerencias puntos clave (Acrílico)</t>
  </si>
  <si>
    <t>Impresión de flyers, dipticos, trípticos x 1000</t>
  </si>
  <si>
    <t>12 campañas</t>
  </si>
  <si>
    <t>Publicaciones en medios de prensa (tamaño presupuestado media página, publicación por 1 día, en 1 periodico de alcance  local )</t>
  </si>
  <si>
    <t>dos veces</t>
  </si>
  <si>
    <t>Creación Fanpage para manejo de redes sociales</t>
  </si>
  <si>
    <t>Banner de 170 gr 1 Pliego 100 cm. x 70 cm</t>
  </si>
  <si>
    <t>Diseño y producción de video para TV de presentación del proyecto con duración de hasta  2.00 minutos y 02 pastillas informativas para spot. Solo animación 2D: Motion graphics</t>
  </si>
  <si>
    <t>Difusión de spot radio. Observación: Difusión por cada spot (10 emisiones por día durante un mes). Duración de spot (1minuto)</t>
  </si>
  <si>
    <t>Refrigerios talleres dirigentes (80 refrigerios)</t>
  </si>
  <si>
    <t>Módulo de información itinerante</t>
  </si>
  <si>
    <t>Fabricación de 01 módulo itinerante</t>
  </si>
  <si>
    <t>Publicación en medio de prensa tamaño presupuestado media página, publicación por 1 día alcance departamental</t>
  </si>
  <si>
    <t>Diseño e impresión 1 banner  para modulos incluye roller screen (Mapa proyecto)</t>
  </si>
  <si>
    <t>2 sillas o bancos</t>
  </si>
  <si>
    <t>Merchandising: 2000 lapiceros con impresión</t>
  </si>
  <si>
    <t>Otros</t>
  </si>
  <si>
    <t>Carta Fianza</t>
  </si>
  <si>
    <t xml:space="preserve">Total Gastos Operativos S/. </t>
  </si>
  <si>
    <t>Total S/. SIN IGV</t>
  </si>
  <si>
    <t>Propuesta Forma de Pago:</t>
  </si>
  <si>
    <t>La facturación será mensual considerando el monto a Suma Alzada</t>
  </si>
  <si>
    <t>Presupuestado en cada mes</t>
  </si>
  <si>
    <t>Observaciones:</t>
  </si>
  <si>
    <t>No aplica mantener la vigencia de seguro un año despues de culminado el servicio por la naturaleza de la actividad social (no obras de construcción)</t>
  </si>
  <si>
    <t>En cuanto a las licencias de software externo a SCG, se renuevan anualmente y no mensualmente.</t>
  </si>
  <si>
    <t>Nombre:</t>
  </si>
  <si>
    <t>COSTO DIRECTO S/.</t>
  </si>
  <si>
    <t>GASTOS GENERALES S/.</t>
  </si>
  <si>
    <t>UTILIDAD 5%  S/.</t>
  </si>
  <si>
    <t>SUBTOTAL  S/.</t>
  </si>
  <si>
    <t xml:space="preserve">OBSERVACIONES GENERALES </t>
  </si>
  <si>
    <t>Condiciones comerciales:</t>
  </si>
  <si>
    <t>2. Adelanto : XXXX</t>
  </si>
  <si>
    <t xml:space="preserve">3. Garantía bancarias : Fianza bancaria 10 % del valor de contrato - SI / NO </t>
  </si>
  <si>
    <t>6. Moneda de cotización : Soles</t>
  </si>
  <si>
    <t>Consideraciones de la Oferta</t>
  </si>
  <si>
    <t>MEDIO DE VERIFICACIÓN</t>
  </si>
  <si>
    <t>FRECUENCIA DE REPORTE</t>
  </si>
  <si>
    <t>Acta de reunión</t>
  </si>
  <si>
    <t>DESCRIPCIÓN DEL ENTREGABLE</t>
  </si>
  <si>
    <t>UNID</t>
  </si>
  <si>
    <t>RESPONSABLE</t>
  </si>
  <si>
    <t>Cuadro resumen</t>
  </si>
  <si>
    <t>Notas de prensa o noticias sobre el proyecto en prensa local y/o nacional</t>
  </si>
  <si>
    <t>Promover las buenas relaciones y código de conducta de OHLA con los Proveedores locales integrados en la cadena de suministro de El Proyecto.</t>
  </si>
  <si>
    <t xml:space="preserve">N° de riesgos sociales </t>
  </si>
  <si>
    <t>Matriz de riesgos sociales</t>
  </si>
  <si>
    <t>Se adjuntará al informe mensual del PBVRP un cuadro resumen en el cuerpo del informe (en la sección pertinente)</t>
  </si>
  <si>
    <t>Registrar la incorporación de Mano de Obra Local (MOL) no calificada a El Proyecto por subcontratista</t>
  </si>
  <si>
    <t>Se adjuntará al informe mensual del PBVRP la lista de participante en las reuniones informativas y un cuadro resumen de éstas en el cuerpo del informe (en la sección pertinente)</t>
  </si>
  <si>
    <t>Proveedores que brindan bienes y servicios a El Proyecto</t>
  </si>
  <si>
    <t>* Material comunicacional producido
*Cuadro resumen de material comunicacional distribuido por localidad</t>
  </si>
  <si>
    <t>Matriz de material comunicacional producido 
Cuadro resumen de material comunicacional distribuido por localidad</t>
  </si>
  <si>
    <t>Se adjuntará al informe mensual del PBVRP,  un cuadro resumen en el cuerpo (en la sección pertinente) y en anexo el material gráfico o audiovisual producido</t>
  </si>
  <si>
    <t>Personas informadas mediante la oficina de información itinerante</t>
  </si>
  <si>
    <t>1 cuadro resumen de personas informadas</t>
  </si>
  <si>
    <t>Visitas guiadas</t>
  </si>
  <si>
    <t xml:space="preserve">Registro de acompañamiento social </t>
  </si>
  <si>
    <t>Se adjuntará al informe mensual del PBVRP  un cuadro resumen  (en la sección pertinente) y en anexo el registro de acompañamiento social</t>
  </si>
  <si>
    <t>Se adjuntará al informe mensual del PBVRP  un cuadro resumen en el cuerpo de informe (en la sección pertinente) y en anexo la copia del registro de personas informadas.</t>
  </si>
  <si>
    <t>Registro de solicitudes, quejas y reclamos registrados y gestionados
Atención de solicitudes, quejas y reclamos</t>
  </si>
  <si>
    <t>Matriz de demandas sociales (solicitudes, quejas y reclamos  
Registro de acompañamiento social</t>
  </si>
  <si>
    <t>PROGRAMA DE GESTIÓN DE RIESGOS Y ATENCIÓN DE CONTROVERSIAS</t>
  </si>
  <si>
    <t>Gestión de prevención de riesgos y  de controversias, que puedan afectar el desarrollo de las actividades del proyecto.</t>
  </si>
  <si>
    <t xml:space="preserve">Monitoreo de partes de interesadas </t>
  </si>
  <si>
    <t xml:space="preserve">Socialización de las soluciones de interferencias en la zona de intervención de los diques y/o acompañamiento a las áreas de diseño y predial, que permitan un adecuado involucramiento de los afectados y partes interesadas. </t>
  </si>
  <si>
    <t>Se adjuntará al informe mensual del PBVRP el acta de reunión interna y un cuadro resumen en el cuerpo del informe (en la sección pertinente)</t>
  </si>
  <si>
    <t xml:space="preserve">Socialización de las soluciones de interferencias con el área de diseño, para el adecuado involucramiento de los afectados y partes interesadas. </t>
  </si>
  <si>
    <t>Se adjuntará al informe mensual del PBVRP los registros de acompañamiento social y un cuadro resumen en el cuerpo del informe (en la sección pertinente)</t>
  </si>
  <si>
    <t>Matriz de partes interesadas (Excel) donde se identifica las partes interesadas del Proyecto, a fin realizar un análisis por actor, según la metodología descrita en PBVRP respecto al proyecto.</t>
  </si>
  <si>
    <t xml:space="preserve">Matriz de riesgos actualizada (Word), donde se identifica los riesgos, y la  implementación de estrategias y acciones, para mitigar los riesgos; así como la atención de las   medidas de mitigación establecidas en las NAT . 
</t>
  </si>
  <si>
    <t xml:space="preserve">Se adjuntará al informe mensual  del PBVRP, sobre el número de afectados informados, anexando  los registros de acompañamiento social </t>
  </si>
  <si>
    <t>Reuniones de coordinación con actores claves para la identificación de estrategias que faciliten la liberación predial, con actores renuentes; según corresponda.</t>
  </si>
  <si>
    <t>N° de trabajadores locales no calificados registrados en las planillas de la subcontratista.</t>
  </si>
  <si>
    <t>Cuadro resumen de trabajadores locales por localidad</t>
  </si>
  <si>
    <t>Sensibilización dirigida a los trabadores del proyecto, sobre los lineamientos de Relaciones Comunitarias y el Código de Conducta.</t>
  </si>
  <si>
    <t>Comunicador Social</t>
  </si>
  <si>
    <t>Realizar charlas a los trabajadores del proyecto, sobre lineamientos de Relaciones Comunitarias y el Código de Conducta</t>
  </si>
  <si>
    <t xml:space="preserve">Registrar a los proveedores locales integrados en la cadena de suministro de El Proyecto  </t>
  </si>
  <si>
    <t xml:space="preserve"> Oficina de información itinerante </t>
  </si>
  <si>
    <t xml:space="preserve">
Reuniones de socialización, información, sensibilización y coordinaciones con las poblaciones del área de influencia del proyecto, autoridades locales y partes interesadas del proyecto.</t>
  </si>
  <si>
    <t xml:space="preserve">
Reuniones de coordinación y/o información con partes interesadas clave como autoridades locales, distritales, provinciales, comunales o regionales. </t>
  </si>
  <si>
    <t>Se adjuntará al informe mensual del PBVRP las actas de reunión o RAS y un cuadro resumen de éstas en el cuerpo del informe (en la sección pertinente)</t>
  </si>
  <si>
    <t xml:space="preserve">
Reuniones y/o visitas informativas, socialización con la población y partes interesadas</t>
  </si>
  <si>
    <t>Acercamiento inicial con posibles afectados y sensibilización social (por única vez)</t>
  </si>
  <si>
    <t xml:space="preserve">Generar oportunidades laborales a pobladores del área influencia directa del proyecto, a través de la contratación temporal de mano de obra local  no calificada, según la demanda del proyecto. </t>
  </si>
  <si>
    <t>Acta de reunión o Registro de acompañamiento social (RAS)</t>
  </si>
  <si>
    <t>Lista de participantes o Registro de acompañamiento social (RAS)</t>
  </si>
  <si>
    <t xml:space="preserve">Gestión de solicitudes, quejas, reclamos. </t>
  </si>
  <si>
    <t xml:space="preserve">N° de charlas dirigida a los trabajadores del proyecto.
</t>
  </si>
  <si>
    <t>Gestionar de manera oportuna la atención y solución de las quejas, reclamos y atención de solicitudes que se presenten en el Proyecto</t>
  </si>
  <si>
    <t>Se adjuntará al informe mensual del PBVRP la matriz de seguimiento de medios (clipping de medios) y un cuadro resumen de éstas en el cuerpo de informe (en la sección pertinente)</t>
  </si>
  <si>
    <t>Clipping de medios (Excel)</t>
  </si>
  <si>
    <t xml:space="preserve">Monitoreo de riesgos sociales </t>
  </si>
  <si>
    <t>Nro de reuniones realizadas con el área de diseño y el área social</t>
  </si>
  <si>
    <t xml:space="preserve">Identificación de Partes interesadas del área de influencia directa del proyecto
</t>
  </si>
  <si>
    <t xml:space="preserve">PRECIO DE LA OFERTA </t>
  </si>
  <si>
    <t>FECHA:</t>
  </si>
  <si>
    <t xml:space="preserve">PAQUETE Q-05 </t>
  </si>
  <si>
    <t>SERVICIO:</t>
  </si>
  <si>
    <t>OHLA  - SERVICIO DE IMPLEMENTACIÓN Y EJECUCIÓN DEL PLAN DE BUENA VECINDAD Y RELACIONES PÚBLICAS (PBVRP).</t>
  </si>
  <si>
    <t xml:space="preserve">POSTOR </t>
  </si>
  <si>
    <t>RAZÓN SOCIAL: XXXXXXXX</t>
  </si>
  <si>
    <t>RUC: XXXXXXXX</t>
  </si>
  <si>
    <t>Ítems</t>
  </si>
  <si>
    <t>PRECIO UNITARIO
(A)</t>
  </si>
  <si>
    <t>PERIODO DE EJECUSIÓN
(B)</t>
  </si>
  <si>
    <t>TOTAL
(A*B)</t>
  </si>
  <si>
    <t>SEMANAL</t>
  </si>
  <si>
    <t xml:space="preserve"> 1 Matriz de material comunicacional producido / 
1 Cuadro resumen de material comunicacional distribuido por localidad</t>
  </si>
  <si>
    <t>TRIMESTRAL / MENSUAL</t>
  </si>
  <si>
    <t xml:space="preserve">Lista de participantes / Registro de acompañamiento social </t>
  </si>
  <si>
    <t>Matriz de Partes Interesadas (Matriz en Excel) (A)</t>
  </si>
  <si>
    <t>Acompañamiento al equipo predial, para informar de los beneficios del proyecto, el proceso de afectación predial y promover disposición favorable al mismo con los afectados</t>
  </si>
  <si>
    <t>N° de actores clave con los que se interactúa para la facilitación de liberación de áreas</t>
  </si>
  <si>
    <t>Registro de acompañamiento social /
Acta de reunión con posición favorable al proyecto (D)</t>
  </si>
  <si>
    <t>2 (E)</t>
  </si>
  <si>
    <t>MENSUAL
(mientras dure el proceso de liberación de predios en cada frente)</t>
  </si>
  <si>
    <t>Plan de charlas a trabajadores locales / Lista de participantes y material informativo para charlas</t>
  </si>
  <si>
    <t>Reuniones y/o visitas informativas u otras metodologías para informar a los proveedores locales sobre los beneficios del proyecto y código de conducta.</t>
  </si>
  <si>
    <t>N° de reuniones y/o visitas, u otras metodologías informativas con proveedores locales</t>
  </si>
  <si>
    <t>100% de proveedores locales registrados</t>
  </si>
  <si>
    <t>100% de proveedores locales informados</t>
  </si>
  <si>
    <t>6 
(con 2 dirigentes de la misma organización, institución, localidad, identificados en la MPI (F)</t>
  </si>
  <si>
    <t>Registro de personas  informadas / Programación de ubicación de oficina de información itinerante</t>
  </si>
  <si>
    <t xml:space="preserve">        Dentro de la columna "Descripción de la posición" indicar la referencia de la última interacción descrita en los RD y aconex de envío</t>
  </si>
  <si>
    <t>Comunicador Social
Relacionista Comunitario</t>
  </si>
  <si>
    <t>Supervisor de relaciones comunitarias
Relacionista Comunitario</t>
  </si>
  <si>
    <t>Supevisor  de relaciones comunitarias
Relacionista Comunitario</t>
  </si>
  <si>
    <t xml:space="preserve">%.de afectados informados y sensibilizados </t>
  </si>
  <si>
    <t>MENSUAL
(Por finicio de frente de trabajo)</t>
  </si>
  <si>
    <t>MENSUAL 
(Por finicio de frente de trabajo)</t>
  </si>
  <si>
    <t>% de afectados por soluciones de interferencias que han sido informados</t>
  </si>
  <si>
    <t xml:space="preserve">*=100% de afectados por interferencias informados en una periodo de 12 meses) </t>
  </si>
  <si>
    <t>Se adjuntará al informe mensual del PBVRP  un cuadro resumen (en la sección pertinente) y en anexo la matriz de demandas sociales (solicitudes, quejas y reclamos) en la cual se reportará el estatus y acciones de la queja o reclamo, y registros de acompañamiento social.</t>
  </si>
  <si>
    <t>1. Forma de Pago :credito</t>
  </si>
  <si>
    <t>si</t>
  </si>
  <si>
    <t>5. Disponibilidad : inmediata</t>
  </si>
  <si>
    <r>
      <t xml:space="preserve">
100% (B) </t>
    </r>
    <r>
      <rPr>
        <sz val="16"/>
        <rFont val="Arial"/>
        <family val="2"/>
      </rPr>
      <t>*</t>
    </r>
  </si>
  <si>
    <r>
      <t xml:space="preserve">
100% (C ) </t>
    </r>
    <r>
      <rPr>
        <sz val="16"/>
        <rFont val="Arial"/>
        <family val="2"/>
      </rPr>
      <t>*</t>
    </r>
  </si>
  <si>
    <r>
      <t xml:space="preserve">4. Retención : se retendrá como concepto de fondo de garantía un 5% de cada valorización - </t>
    </r>
    <r>
      <rPr>
        <b/>
        <sz val="10"/>
        <rFont val="Arial"/>
        <family val="2"/>
      </rPr>
      <t xml:space="preserve">SI </t>
    </r>
    <r>
      <rPr>
        <sz val="10"/>
        <rFont val="Arial"/>
        <family val="2"/>
      </rPr>
      <t>/NO</t>
    </r>
  </si>
  <si>
    <r>
      <t xml:space="preserve">(A) = </t>
    </r>
    <r>
      <rPr>
        <sz val="10"/>
        <rFont val="Arial"/>
        <family val="2"/>
      </rPr>
      <t>Se agregará en la MPI una columna que identifique por actor las redes de comunicación y el nivel de interrelación (flujo social)</t>
    </r>
  </si>
  <si>
    <r>
      <t xml:space="preserve">(B) = </t>
    </r>
    <r>
      <rPr>
        <sz val="10"/>
        <rFont val="Arial"/>
        <family val="2"/>
      </rPr>
      <t>El valor mensual podrá variar según la actuación y cantidad real de afectados identificados</t>
    </r>
    <r>
      <rPr>
        <b/>
        <sz val="10"/>
        <rFont val="Arial"/>
        <family val="2"/>
      </rPr>
      <t>; asimismo deberá ser validaddo por el equipo gestor</t>
    </r>
  </si>
  <si>
    <r>
      <t xml:space="preserve">(C) = </t>
    </r>
    <r>
      <rPr>
        <sz val="10"/>
        <rFont val="Arial"/>
        <family val="2"/>
      </rPr>
      <t>El valor mensual podrá variar según la actuación y cantidad real de afectados por interferencia identificados</t>
    </r>
    <r>
      <rPr>
        <b/>
        <sz val="10"/>
        <rFont val="Arial"/>
        <family val="2"/>
      </rPr>
      <t>; asimismo deberá ser validaddo por el equipo gestor</t>
    </r>
  </si>
  <si>
    <r>
      <t xml:space="preserve">(D) = </t>
    </r>
    <r>
      <rPr>
        <sz val="10"/>
        <rFont val="Arial"/>
        <family val="2"/>
      </rPr>
      <t>En caso excepcional presentar informe explicando imposibilidad de firmas de actas de liberación anticipada</t>
    </r>
  </si>
  <si>
    <r>
      <t xml:space="preserve">(E) = </t>
    </r>
    <r>
      <rPr>
        <sz val="10"/>
        <rFont val="Arial"/>
        <family val="2"/>
      </rPr>
      <t xml:space="preserve">La UNID variará según la necesidad de interacción con actores clave. </t>
    </r>
    <r>
      <rPr>
        <b/>
        <sz val="10"/>
        <rFont val="Arial"/>
        <family val="2"/>
      </rPr>
      <t>Será previamente validado por el equipo gestor.</t>
    </r>
  </si>
  <si>
    <r>
      <t xml:space="preserve">(F) = </t>
    </r>
    <r>
      <rPr>
        <sz val="10"/>
        <rFont val="Arial"/>
        <family val="2"/>
      </rPr>
      <t>Cantidad de dirigentes podrá ser variable según necesidad, previamente validado por el equipo gestor.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</si>
</sst>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[$S/.-280A]\ * #,##0_ ;_ [$S/.-280A]\ * \-#,##0_ ;_ [$S/.-280A]\ * &quot;-&quot;??_ ;_ @_ "/>
    <numFmt numFmtId="166" formatCode="_ * #,##0_ ;_ * \-#,##0_ ;_ * &quot;-&quot;??_ ;_ @_ "/>
    <numFmt numFmtId="167" formatCode="_-* #,##0_-;\-* #,##0_-;_-* &quot;-&quot;??_-;_-@_-"/>
    <numFmt numFmtId="168" formatCode="0.0%"/>
  </numFmts>
  <fonts count="5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7F7F7F"/>
      <name val="Calibri"/>
      <family val="2"/>
      <scheme val="minor"/>
    </font>
    <font>
      <sz val="9"/>
      <color rgb="FF7F7F7F"/>
      <name val="Calibri"/>
      <family val="2"/>
      <scheme val="minor"/>
    </font>
    <font>
      <b/>
      <sz val="10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 tint="-0.499984740745262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sz val="10"/>
      <color theme="1" tint="0.34998626667073579"/>
      <name val="Calibri"/>
      <family val="2"/>
      <scheme val="minor"/>
    </font>
    <font>
      <sz val="10"/>
      <color theme="1" tint="0.3499862666707357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name val="Arial"/>
      <family val="2"/>
    </font>
    <font>
      <b/>
      <sz val="10"/>
      <color theme="2" tint="-0.499984740745262"/>
      <name val="Calibri"/>
      <family val="2"/>
      <scheme val="minor"/>
    </font>
    <font>
      <b/>
      <sz val="7"/>
      <name val="Arial"/>
      <family val="2"/>
    </font>
    <font>
      <sz val="10"/>
      <color theme="0" tint="-0.34998626667073579"/>
      <name val="Calibri"/>
      <family val="2"/>
      <scheme val="minor"/>
    </font>
    <font>
      <b/>
      <sz val="8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name val="Arial"/>
      <family val="2"/>
    </font>
    <font>
      <sz val="9"/>
      <color theme="1"/>
      <name val="Times New Roman"/>
      <family val="1"/>
    </font>
    <font>
      <sz val="9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9"/>
      <color rgb="FF000000"/>
      <name val="Arial"/>
      <family val="2"/>
    </font>
    <font>
      <b/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2"/>
      <name val="Arial"/>
      <family val="2"/>
    </font>
    <font>
      <b/>
      <sz val="16"/>
      <name val="Arial"/>
      <family val="2"/>
    </font>
    <font>
      <sz val="11"/>
      <name val="Calibri"/>
      <family val="2"/>
      <scheme val="minor"/>
    </font>
    <font>
      <sz val="16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0935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496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0" fillId="2" borderId="0" xfId="0" applyFill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0" xfId="0" applyFont="1" applyFill="1"/>
    <xf numFmtId="0" fontId="5" fillId="0" borderId="0" xfId="0" applyFont="1" applyAlignment="1">
      <alignment vertical="top"/>
    </xf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9" fontId="0" fillId="2" borderId="16" xfId="0" applyNumberFormat="1" applyFill="1" applyBorder="1" applyAlignment="1">
      <alignment horizontal="center" vertical="center"/>
    </xf>
    <xf numFmtId="0" fontId="11" fillId="0" borderId="0" xfId="1"/>
    <xf numFmtId="0" fontId="11" fillId="0" borderId="0" xfId="1" applyAlignment="1">
      <alignment vertical="top"/>
    </xf>
    <xf numFmtId="0" fontId="11" fillId="0" borderId="0" xfId="1" applyAlignment="1">
      <alignment vertical="center"/>
    </xf>
    <xf numFmtId="0" fontId="14" fillId="4" borderId="0" xfId="1" applyFont="1" applyFill="1" applyAlignment="1">
      <alignment vertical="center" wrapText="1"/>
    </xf>
    <xf numFmtId="0" fontId="11" fillId="0" borderId="0" xfId="1" applyAlignment="1">
      <alignment horizontal="right"/>
    </xf>
    <xf numFmtId="0" fontId="15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2" fillId="6" borderId="19" xfId="1" applyFont="1" applyFill="1" applyBorder="1" applyAlignment="1">
      <alignment horizontal="center" vertical="top"/>
    </xf>
    <xf numFmtId="0" fontId="17" fillId="6" borderId="21" xfId="1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2" fillId="7" borderId="16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2" fillId="7" borderId="22" xfId="1" applyFont="1" applyFill="1" applyBorder="1" applyAlignment="1">
      <alignment horizontal="center" vertical="center"/>
    </xf>
    <xf numFmtId="164" fontId="12" fillId="0" borderId="24" xfId="2" applyFont="1" applyFill="1" applyBorder="1" applyAlignment="1">
      <alignment vertical="top"/>
    </xf>
    <xf numFmtId="0" fontId="13" fillId="3" borderId="16" xfId="1" applyFont="1" applyFill="1" applyBorder="1" applyAlignment="1">
      <alignment horizontal="center" vertical="center" wrapText="1"/>
    </xf>
    <xf numFmtId="0" fontId="13" fillId="3" borderId="29" xfId="1" applyFont="1" applyFill="1" applyBorder="1" applyAlignment="1">
      <alignment vertical="top"/>
    </xf>
    <xf numFmtId="0" fontId="21" fillId="0" borderId="0" xfId="0" applyFont="1"/>
    <xf numFmtId="0" fontId="22" fillId="8" borderId="16" xfId="0" applyFont="1" applyFill="1" applyBorder="1" applyAlignment="1">
      <alignment horizontal="center" vertical="center"/>
    </xf>
    <xf numFmtId="0" fontId="22" fillId="8" borderId="16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vertical="center" wrapText="1"/>
    </xf>
    <xf numFmtId="0" fontId="23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horizontal="center"/>
    </xf>
    <xf numFmtId="0" fontId="21" fillId="0" borderId="16" xfId="0" applyFont="1" applyBorder="1"/>
    <xf numFmtId="0" fontId="13" fillId="2" borderId="16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0" borderId="16" xfId="1" applyBorder="1" applyAlignment="1">
      <alignment horizontal="center" vertical="center"/>
    </xf>
    <xf numFmtId="0" fontId="13" fillId="3" borderId="31" xfId="1" applyFont="1" applyFill="1" applyBorder="1" applyAlignment="1">
      <alignment vertical="top"/>
    </xf>
    <xf numFmtId="164" fontId="12" fillId="0" borderId="16" xfId="2" applyFont="1" applyFill="1" applyBorder="1" applyAlignment="1">
      <alignment vertical="top"/>
    </xf>
    <xf numFmtId="0" fontId="26" fillId="3" borderId="16" xfId="1" applyFont="1" applyFill="1" applyBorder="1" applyAlignment="1">
      <alignment horizontal="center" vertical="center" wrapText="1"/>
    </xf>
    <xf numFmtId="0" fontId="13" fillId="3" borderId="34" xfId="1" applyFont="1" applyFill="1" applyBorder="1" applyAlignment="1">
      <alignment vertical="top"/>
    </xf>
    <xf numFmtId="0" fontId="11" fillId="10" borderId="0" xfId="1" applyFill="1" applyAlignment="1">
      <alignment vertical="top"/>
    </xf>
    <xf numFmtId="0" fontId="31" fillId="11" borderId="16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33" fillId="2" borderId="0" xfId="0" applyFont="1" applyFill="1" applyAlignment="1">
      <alignment horizontal="left" vertical="center"/>
    </xf>
    <xf numFmtId="0" fontId="21" fillId="2" borderId="0" xfId="0" applyFont="1" applyFill="1"/>
    <xf numFmtId="0" fontId="6" fillId="2" borderId="0" xfId="0" applyFont="1" applyFill="1"/>
    <xf numFmtId="0" fontId="33" fillId="2" borderId="0" xfId="0" applyFont="1" applyFill="1" applyAlignment="1">
      <alignment horizontal="left"/>
    </xf>
    <xf numFmtId="0" fontId="12" fillId="0" borderId="0" xfId="1" applyFont="1" applyAlignment="1">
      <alignment horizontal="left" vertical="center"/>
    </xf>
    <xf numFmtId="0" fontId="12" fillId="0" borderId="0" xfId="1" applyFont="1"/>
    <xf numFmtId="164" fontId="12" fillId="0" borderId="16" xfId="2" applyFont="1" applyFill="1" applyBorder="1" applyAlignment="1">
      <alignment horizontal="left" vertical="top"/>
    </xf>
    <xf numFmtId="0" fontId="11" fillId="0" borderId="0" xfId="1" applyAlignment="1">
      <alignment horizontal="left" vertical="top"/>
    </xf>
    <xf numFmtId="0" fontId="11" fillId="0" borderId="16" xfId="1" applyBorder="1" applyAlignment="1">
      <alignment horizontal="left" vertical="top"/>
    </xf>
    <xf numFmtId="0" fontId="11" fillId="0" borderId="30" xfId="1" applyBorder="1" applyAlignment="1">
      <alignment vertical="top"/>
    </xf>
    <xf numFmtId="0" fontId="11" fillId="0" borderId="18" xfId="1" applyBorder="1" applyAlignment="1">
      <alignment vertical="top"/>
    </xf>
    <xf numFmtId="164" fontId="12" fillId="0" borderId="24" xfId="2" applyFont="1" applyFill="1" applyBorder="1" applyAlignment="1">
      <alignment horizontal="left" vertical="top"/>
    </xf>
    <xf numFmtId="0" fontId="13" fillId="3" borderId="31" xfId="1" applyFont="1" applyFill="1" applyBorder="1" applyAlignment="1">
      <alignment horizontal="left" vertical="top"/>
    </xf>
    <xf numFmtId="0" fontId="11" fillId="10" borderId="0" xfId="1" applyFill="1" applyAlignment="1">
      <alignment horizontal="left" vertical="top"/>
    </xf>
    <xf numFmtId="0" fontId="13" fillId="3" borderId="29" xfId="1" applyFont="1" applyFill="1" applyBorder="1" applyAlignment="1">
      <alignment horizontal="left" vertical="top"/>
    </xf>
    <xf numFmtId="0" fontId="28" fillId="10" borderId="31" xfId="1" applyFont="1" applyFill="1" applyBorder="1" applyAlignment="1">
      <alignment horizontal="left" vertical="top"/>
    </xf>
    <xf numFmtId="0" fontId="29" fillId="10" borderId="0" xfId="1" applyFont="1" applyFill="1" applyAlignment="1">
      <alignment horizontal="left" vertical="top"/>
    </xf>
    <xf numFmtId="0" fontId="11" fillId="0" borderId="37" xfId="1" applyBorder="1" applyAlignment="1">
      <alignment vertical="top"/>
    </xf>
    <xf numFmtId="0" fontId="11" fillId="0" borderId="36" xfId="1" applyBorder="1" applyAlignment="1">
      <alignment vertical="top"/>
    </xf>
    <xf numFmtId="0" fontId="35" fillId="0" borderId="16" xfId="0" applyFont="1" applyBorder="1" applyAlignment="1">
      <alignment horizontal="left" vertical="center" wrapText="1" indent="1"/>
    </xf>
    <xf numFmtId="0" fontId="37" fillId="0" borderId="17" xfId="1" applyFont="1" applyBorder="1" applyAlignment="1">
      <alignment vertical="top" wrapText="1"/>
    </xf>
    <xf numFmtId="0" fontId="37" fillId="0" borderId="16" xfId="1" applyFont="1" applyBorder="1" applyAlignment="1">
      <alignment vertical="top" wrapText="1"/>
    </xf>
    <xf numFmtId="0" fontId="37" fillId="0" borderId="22" xfId="1" applyFont="1" applyBorder="1" applyAlignment="1">
      <alignment horizontal="left" vertical="top" wrapText="1"/>
    </xf>
    <xf numFmtId="0" fontId="37" fillId="0" borderId="16" xfId="1" applyFont="1" applyBorder="1" applyAlignment="1">
      <alignment horizontal="left" vertical="top" wrapText="1"/>
    </xf>
    <xf numFmtId="0" fontId="37" fillId="0" borderId="22" xfId="1" applyFont="1" applyBorder="1" applyAlignment="1">
      <alignment vertical="top" wrapText="1"/>
    </xf>
    <xf numFmtId="0" fontId="37" fillId="0" borderId="18" xfId="1" applyFont="1" applyBorder="1" applyAlignment="1">
      <alignment vertical="top" wrapText="1"/>
    </xf>
    <xf numFmtId="0" fontId="34" fillId="0" borderId="16" xfId="0" applyFont="1" applyBorder="1" applyAlignment="1">
      <alignment vertical="center" wrapText="1"/>
    </xf>
    <xf numFmtId="0" fontId="34" fillId="0" borderId="16" xfId="0" applyFont="1" applyBorder="1" applyAlignment="1">
      <alignment vertical="top" wrapText="1"/>
    </xf>
    <xf numFmtId="0" fontId="34" fillId="0" borderId="16" xfId="0" applyFont="1" applyBorder="1" applyAlignment="1">
      <alignment vertical="top"/>
    </xf>
    <xf numFmtId="0" fontId="34" fillId="0" borderId="16" xfId="0" applyFont="1" applyBorder="1" applyAlignment="1">
      <alignment horizontal="left" vertical="top"/>
    </xf>
    <xf numFmtId="0" fontId="35" fillId="0" borderId="16" xfId="0" applyFont="1" applyBorder="1" applyAlignment="1">
      <alignment horizontal="left" vertical="top" wrapText="1"/>
    </xf>
    <xf numFmtId="0" fontId="34" fillId="0" borderId="16" xfId="0" applyFont="1" applyBorder="1" applyAlignment="1">
      <alignment horizontal="left" vertical="top" wrapText="1"/>
    </xf>
    <xf numFmtId="0" fontId="34" fillId="0" borderId="2" xfId="0" applyFont="1" applyBorder="1" applyAlignment="1">
      <alignment vertical="center" wrapText="1"/>
    </xf>
    <xf numFmtId="0" fontId="34" fillId="0" borderId="14" xfId="0" applyFont="1" applyBorder="1" applyAlignment="1">
      <alignment vertical="center" wrapText="1"/>
    </xf>
    <xf numFmtId="0" fontId="39" fillId="0" borderId="16" xfId="0" applyFont="1" applyBorder="1" applyAlignment="1">
      <alignment horizontal="left" vertical="top" wrapText="1"/>
    </xf>
    <xf numFmtId="0" fontId="41" fillId="0" borderId="16" xfId="0" applyFont="1" applyBorder="1" applyAlignment="1">
      <alignment vertical="top" wrapText="1"/>
    </xf>
    <xf numFmtId="0" fontId="37" fillId="0" borderId="18" xfId="1" applyFont="1" applyBorder="1"/>
    <xf numFmtId="0" fontId="37" fillId="0" borderId="33" xfId="1" applyFont="1" applyBorder="1" applyAlignment="1">
      <alignment vertical="top" wrapText="1"/>
    </xf>
    <xf numFmtId="0" fontId="34" fillId="0" borderId="35" xfId="0" applyFont="1" applyBorder="1" applyAlignment="1">
      <alignment vertical="top"/>
    </xf>
    <xf numFmtId="0" fontId="11" fillId="0" borderId="0" xfId="1" applyAlignment="1">
      <alignment horizontal="center" vertical="center"/>
    </xf>
    <xf numFmtId="0" fontId="17" fillId="6" borderId="0" xfId="1" applyFont="1" applyFill="1" applyAlignment="1">
      <alignment horizontal="center" vertical="center"/>
    </xf>
    <xf numFmtId="0" fontId="24" fillId="3" borderId="0" xfId="1" applyFont="1" applyFill="1" applyAlignment="1">
      <alignment horizontal="center" vertical="center"/>
    </xf>
    <xf numFmtId="1" fontId="37" fillId="0" borderId="16" xfId="1" applyNumberFormat="1" applyFont="1" applyBorder="1" applyAlignment="1">
      <alignment horizontal="center" vertical="center" wrapText="1"/>
    </xf>
    <xf numFmtId="1" fontId="37" fillId="0" borderId="16" xfId="1" applyNumberFormat="1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17" fillId="3" borderId="28" xfId="1" applyFont="1" applyFill="1" applyBorder="1" applyAlignment="1">
      <alignment horizontal="center" vertical="center"/>
    </xf>
    <xf numFmtId="0" fontId="13" fillId="3" borderId="28" xfId="1" applyFont="1" applyFill="1" applyBorder="1" applyAlignment="1">
      <alignment horizontal="center" vertical="center"/>
    </xf>
    <xf numFmtId="0" fontId="13" fillId="3" borderId="21" xfId="1" applyFont="1" applyFill="1" applyBorder="1" applyAlignment="1">
      <alignment horizontal="center" vertical="center"/>
    </xf>
    <xf numFmtId="0" fontId="12" fillId="9" borderId="16" xfId="1" applyFont="1" applyFill="1" applyBorder="1" applyAlignment="1">
      <alignment horizontal="center" vertical="center"/>
    </xf>
    <xf numFmtId="1" fontId="12" fillId="9" borderId="16" xfId="3" applyNumberFormat="1" applyFont="1" applyFill="1" applyBorder="1" applyAlignment="1">
      <alignment horizontal="center" vertical="center"/>
    </xf>
    <xf numFmtId="0" fontId="13" fillId="3" borderId="23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/>
    </xf>
    <xf numFmtId="1" fontId="12" fillId="9" borderId="16" xfId="4" applyNumberFormat="1" applyFont="1" applyFill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/>
    </xf>
    <xf numFmtId="1" fontId="37" fillId="12" borderId="16" xfId="1" applyNumberFormat="1" applyFont="1" applyFill="1" applyBorder="1" applyAlignment="1">
      <alignment horizontal="center" vertical="center"/>
    </xf>
    <xf numFmtId="1" fontId="12" fillId="12" borderId="33" xfId="1" applyNumberFormat="1" applyFont="1" applyFill="1" applyBorder="1" applyAlignment="1">
      <alignment horizontal="center" vertical="center"/>
    </xf>
    <xf numFmtId="1" fontId="12" fillId="12" borderId="22" xfId="1" applyNumberFormat="1" applyFont="1" applyFill="1" applyBorder="1" applyAlignment="1">
      <alignment horizontal="center" vertical="center"/>
    </xf>
    <xf numFmtId="0" fontId="30" fillId="10" borderId="28" xfId="1" applyFont="1" applyFill="1" applyBorder="1" applyAlignment="1">
      <alignment horizontal="center" vertical="center"/>
    </xf>
    <xf numFmtId="0" fontId="17" fillId="6" borderId="21" xfId="1" applyFont="1" applyFill="1" applyBorder="1" applyAlignment="1">
      <alignment horizontal="center" vertical="center"/>
    </xf>
    <xf numFmtId="0" fontId="37" fillId="0" borderId="16" xfId="1" applyFont="1" applyBorder="1" applyAlignment="1">
      <alignment horizontal="center" vertical="center" wrapText="1"/>
    </xf>
    <xf numFmtId="0" fontId="37" fillId="0" borderId="16" xfId="1" applyFont="1" applyBorder="1" applyAlignment="1">
      <alignment horizontal="center" vertical="center"/>
    </xf>
    <xf numFmtId="0" fontId="41" fillId="0" borderId="16" xfId="0" applyFont="1" applyBorder="1" applyAlignment="1">
      <alignment horizontal="left" vertical="top" wrapText="1"/>
    </xf>
    <xf numFmtId="0" fontId="12" fillId="9" borderId="37" xfId="1" applyFont="1" applyFill="1" applyBorder="1" applyAlignment="1">
      <alignment horizontal="center" vertical="center"/>
    </xf>
    <xf numFmtId="164" fontId="12" fillId="0" borderId="31" xfId="2" applyFont="1" applyFill="1" applyBorder="1" applyAlignment="1">
      <alignment horizontal="left" vertical="top"/>
    </xf>
    <xf numFmtId="164" fontId="12" fillId="0" borderId="31" xfId="2" applyFont="1" applyFill="1" applyBorder="1" applyAlignment="1">
      <alignment vertical="top"/>
    </xf>
    <xf numFmtId="0" fontId="37" fillId="0" borderId="0" xfId="1" applyFont="1" applyAlignment="1">
      <alignment vertical="top" wrapText="1"/>
    </xf>
    <xf numFmtId="0" fontId="37" fillId="0" borderId="37" xfId="1" applyFont="1" applyBorder="1" applyAlignment="1">
      <alignment vertical="top" wrapText="1"/>
    </xf>
    <xf numFmtId="0" fontId="34" fillId="0" borderId="22" xfId="0" applyFont="1" applyBorder="1" applyAlignment="1">
      <alignment horizontal="left" vertical="top" wrapText="1"/>
    </xf>
    <xf numFmtId="0" fontId="34" fillId="0" borderId="33" xfId="0" applyFont="1" applyBorder="1" applyAlignment="1">
      <alignment horizontal="left" vertical="top" wrapText="1"/>
    </xf>
    <xf numFmtId="0" fontId="24" fillId="3" borderId="26" xfId="1" applyFont="1" applyFill="1" applyBorder="1" applyAlignment="1">
      <alignment vertical="top"/>
    </xf>
    <xf numFmtId="0" fontId="24" fillId="3" borderId="39" xfId="1" applyFont="1" applyFill="1" applyBorder="1" applyAlignment="1">
      <alignment vertical="top"/>
    </xf>
    <xf numFmtId="0" fontId="24" fillId="3" borderId="39" xfId="1" applyFont="1" applyFill="1" applyBorder="1" applyAlignment="1">
      <alignment horizontal="left" vertical="top"/>
    </xf>
    <xf numFmtId="0" fontId="24" fillId="13" borderId="0" xfId="1" applyFont="1" applyFill="1" applyAlignment="1">
      <alignment horizontal="left" vertical="top"/>
    </xf>
    <xf numFmtId="0" fontId="12" fillId="9" borderId="35" xfId="1" applyFont="1" applyFill="1" applyBorder="1" applyAlignment="1">
      <alignment horizontal="center" vertical="center"/>
    </xf>
    <xf numFmtId="0" fontId="24" fillId="13" borderId="22" xfId="1" applyFont="1" applyFill="1" applyBorder="1" applyAlignment="1">
      <alignment vertical="top"/>
    </xf>
    <xf numFmtId="0" fontId="13" fillId="3" borderId="26" xfId="1" applyFont="1" applyFill="1" applyBorder="1" applyAlignment="1">
      <alignment vertical="top"/>
    </xf>
    <xf numFmtId="0" fontId="13" fillId="3" borderId="39" xfId="1" applyFont="1" applyFill="1" applyBorder="1" applyAlignment="1">
      <alignment vertical="top"/>
    </xf>
    <xf numFmtId="0" fontId="13" fillId="3" borderId="39" xfId="1" applyFont="1" applyFill="1" applyBorder="1" applyAlignment="1">
      <alignment horizontal="left" vertical="top"/>
    </xf>
    <xf numFmtId="0" fontId="13" fillId="13" borderId="0" xfId="1" applyFont="1" applyFill="1" applyAlignment="1">
      <alignment horizontal="left" vertical="top"/>
    </xf>
    <xf numFmtId="0" fontId="42" fillId="2" borderId="0" xfId="1" applyFont="1" applyFill="1" applyAlignment="1">
      <alignment horizontal="center"/>
    </xf>
    <xf numFmtId="0" fontId="44" fillId="2" borderId="0" xfId="0" applyFont="1" applyFill="1"/>
    <xf numFmtId="0" fontId="42" fillId="2" borderId="0" xfId="1" applyFont="1" applyFill="1"/>
    <xf numFmtId="0" fontId="45" fillId="15" borderId="22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/>
    </xf>
    <xf numFmtId="0" fontId="42" fillId="13" borderId="18" xfId="1" applyFont="1" applyFill="1" applyBorder="1" applyAlignment="1">
      <alignment horizontal="center" vertical="center"/>
    </xf>
    <xf numFmtId="0" fontId="46" fillId="0" borderId="40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0" fontId="46" fillId="0" borderId="16" xfId="1" applyFont="1" applyBorder="1"/>
    <xf numFmtId="3" fontId="46" fillId="0" borderId="16" xfId="1" applyNumberFormat="1" applyFont="1" applyBorder="1"/>
    <xf numFmtId="4" fontId="46" fillId="0" borderId="16" xfId="1" applyNumberFormat="1" applyFont="1" applyBorder="1"/>
    <xf numFmtId="16" fontId="0" fillId="0" borderId="0" xfId="0" applyNumberFormat="1"/>
    <xf numFmtId="0" fontId="46" fillId="0" borderId="16" xfId="0" applyFont="1" applyBorder="1"/>
    <xf numFmtId="0" fontId="44" fillId="0" borderId="16" xfId="0" applyFont="1" applyBorder="1"/>
    <xf numFmtId="0" fontId="46" fillId="0" borderId="16" xfId="1" applyFont="1" applyBorder="1" applyAlignment="1">
      <alignment horizontal="right"/>
    </xf>
    <xf numFmtId="165" fontId="42" fillId="13" borderId="35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 wrapText="1"/>
    </xf>
    <xf numFmtId="165" fontId="42" fillId="13" borderId="22" xfId="1" applyNumberFormat="1" applyFont="1" applyFill="1" applyBorder="1" applyAlignment="1">
      <alignment vertical="center" wrapText="1"/>
    </xf>
    <xf numFmtId="165" fontId="42" fillId="13" borderId="16" xfId="1" applyNumberFormat="1" applyFont="1" applyFill="1" applyBorder="1" applyAlignment="1">
      <alignment vertical="center" wrapText="1"/>
    </xf>
    <xf numFmtId="4" fontId="42" fillId="13" borderId="16" xfId="1" applyNumberFormat="1" applyFont="1" applyFill="1" applyBorder="1" applyAlignment="1">
      <alignment vertical="center" wrapText="1"/>
    </xf>
    <xf numFmtId="0" fontId="47" fillId="2" borderId="0" xfId="0" applyFont="1" applyFill="1"/>
    <xf numFmtId="0" fontId="47" fillId="2" borderId="39" xfId="0" applyFont="1" applyFill="1" applyBorder="1"/>
    <xf numFmtId="164" fontId="47" fillId="2" borderId="39" xfId="0" applyNumberFormat="1" applyFont="1" applyFill="1" applyBorder="1"/>
    <xf numFmtId="4" fontId="47" fillId="2" borderId="0" xfId="0" applyNumberFormat="1" applyFont="1" applyFill="1"/>
    <xf numFmtId="0" fontId="42" fillId="13" borderId="16" xfId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/>
    </xf>
    <xf numFmtId="0" fontId="46" fillId="0" borderId="16" xfId="1" applyFont="1" applyBorder="1" applyAlignment="1">
      <alignment horizontal="left"/>
    </xf>
    <xf numFmtId="0" fontId="44" fillId="2" borderId="16" xfId="0" applyFont="1" applyFill="1" applyBorder="1"/>
    <xf numFmtId="4" fontId="46" fillId="2" borderId="16" xfId="1" applyNumberFormat="1" applyFont="1" applyFill="1" applyBorder="1"/>
    <xf numFmtId="0" fontId="46" fillId="0" borderId="35" xfId="1" applyFont="1" applyBorder="1" applyAlignment="1">
      <alignment horizontal="left"/>
    </xf>
    <xf numFmtId="0" fontId="46" fillId="2" borderId="16" xfId="0" applyFont="1" applyFill="1" applyBorder="1"/>
    <xf numFmtId="0" fontId="46" fillId="16" borderId="35" xfId="1" applyFont="1" applyFill="1" applyBorder="1"/>
    <xf numFmtId="0" fontId="46" fillId="16" borderId="39" xfId="1" applyFont="1" applyFill="1" applyBorder="1" applyAlignment="1">
      <alignment horizontal="left"/>
    </xf>
    <xf numFmtId="0" fontId="44" fillId="16" borderId="39" xfId="0" applyFont="1" applyFill="1" applyBorder="1"/>
    <xf numFmtId="0" fontId="46" fillId="17" borderId="16" xfId="1" applyFont="1" applyFill="1" applyBorder="1"/>
    <xf numFmtId="0" fontId="46" fillId="17" borderId="16" xfId="1" applyFont="1" applyFill="1" applyBorder="1" applyAlignment="1">
      <alignment horizontal="left"/>
    </xf>
    <xf numFmtId="0" fontId="44" fillId="17" borderId="16" xfId="0" applyFont="1" applyFill="1" applyBorder="1"/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2" fillId="17" borderId="35" xfId="1" applyFont="1" applyFill="1" applyBorder="1"/>
    <xf numFmtId="0" fontId="42" fillId="17" borderId="39" xfId="1" applyFont="1" applyFill="1" applyBorder="1"/>
    <xf numFmtId="0" fontId="46" fillId="17" borderId="39" xfId="1" applyFont="1" applyFill="1" applyBorder="1"/>
    <xf numFmtId="0" fontId="46" fillId="17" borderId="39" xfId="1" applyFont="1" applyFill="1" applyBorder="1" applyAlignment="1">
      <alignment horizontal="left"/>
    </xf>
    <xf numFmtId="0" fontId="44" fillId="17" borderId="39" xfId="0" applyFont="1" applyFill="1" applyBorder="1"/>
    <xf numFmtId="0" fontId="42" fillId="18" borderId="35" xfId="1" applyFont="1" applyFill="1" applyBorder="1"/>
    <xf numFmtId="0" fontId="42" fillId="18" borderId="39" xfId="1" applyFont="1" applyFill="1" applyBorder="1"/>
    <xf numFmtId="0" fontId="46" fillId="18" borderId="39" xfId="1" applyFont="1" applyFill="1" applyBorder="1"/>
    <xf numFmtId="0" fontId="46" fillId="18" borderId="39" xfId="1" applyFont="1" applyFill="1" applyBorder="1" applyAlignment="1">
      <alignment horizontal="left"/>
    </xf>
    <xf numFmtId="0" fontId="44" fillId="18" borderId="39" xfId="0" applyFont="1" applyFill="1" applyBorder="1"/>
    <xf numFmtId="0" fontId="46" fillId="19" borderId="16" xfId="1" applyFont="1" applyFill="1" applyBorder="1"/>
    <xf numFmtId="0" fontId="46" fillId="19" borderId="16" xfId="1" applyFont="1" applyFill="1" applyBorder="1" applyAlignment="1">
      <alignment horizontal="left"/>
    </xf>
    <xf numFmtId="0" fontId="44" fillId="19" borderId="16" xfId="0" applyFont="1" applyFill="1" applyBorder="1"/>
    <xf numFmtId="0" fontId="46" fillId="19" borderId="16" xfId="0" applyFont="1" applyFill="1" applyBorder="1"/>
    <xf numFmtId="0" fontId="42" fillId="20" borderId="35" xfId="1" applyFont="1" applyFill="1" applyBorder="1"/>
    <xf numFmtId="0" fontId="42" fillId="20" borderId="39" xfId="1" applyFont="1" applyFill="1" applyBorder="1"/>
    <xf numFmtId="0" fontId="46" fillId="20" borderId="39" xfId="1" applyFont="1" applyFill="1" applyBorder="1"/>
    <xf numFmtId="0" fontId="44" fillId="20" borderId="39" xfId="0" applyFont="1" applyFill="1" applyBorder="1"/>
    <xf numFmtId="0" fontId="46" fillId="14" borderId="16" xfId="1" applyFont="1" applyFill="1" applyBorder="1"/>
    <xf numFmtId="0" fontId="44" fillId="14" borderId="16" xfId="0" applyFont="1" applyFill="1" applyBorder="1"/>
    <xf numFmtId="0" fontId="46" fillId="14" borderId="16" xfId="0" applyFont="1" applyFill="1" applyBorder="1"/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6" fillId="14" borderId="16" xfId="1" applyFont="1" applyFill="1" applyBorder="1" applyAlignment="1">
      <alignment wrapText="1"/>
    </xf>
    <xf numFmtId="0" fontId="46" fillId="14" borderId="16" xfId="1" applyFont="1" applyFill="1" applyBorder="1" applyAlignment="1">
      <alignment horizontal="left"/>
    </xf>
    <xf numFmtId="3" fontId="42" fillId="13" borderId="16" xfId="1" applyNumberFormat="1" applyFont="1" applyFill="1" applyBorder="1" applyAlignment="1">
      <alignment vertical="center"/>
    </xf>
    <xf numFmtId="0" fontId="46" fillId="13" borderId="16" xfId="1" applyFont="1" applyFill="1" applyBorder="1"/>
    <xf numFmtId="0" fontId="46" fillId="13" borderId="16" xfId="0" applyFont="1" applyFill="1" applyBorder="1"/>
    <xf numFmtId="165" fontId="42" fillId="13" borderId="16" xfId="0" applyNumberFormat="1" applyFont="1" applyFill="1" applyBorder="1"/>
    <xf numFmtId="4" fontId="42" fillId="13" borderId="16" xfId="0" applyNumberFormat="1" applyFont="1" applyFill="1" applyBorder="1"/>
    <xf numFmtId="9" fontId="47" fillId="2" borderId="0" xfId="0" applyNumberFormat="1" applyFont="1" applyFill="1" applyAlignment="1">
      <alignment horizontal="center"/>
    </xf>
    <xf numFmtId="166" fontId="44" fillId="2" borderId="0" xfId="5" applyNumberFormat="1" applyFont="1" applyFill="1"/>
    <xf numFmtId="4" fontId="44" fillId="2" borderId="0" xfId="0" applyNumberFormat="1" applyFont="1" applyFill="1"/>
    <xf numFmtId="43" fontId="44" fillId="2" borderId="0" xfId="5" applyFont="1" applyFill="1"/>
    <xf numFmtId="9" fontId="44" fillId="2" borderId="0" xfId="0" applyNumberFormat="1" applyFont="1" applyFill="1"/>
    <xf numFmtId="1" fontId="37" fillId="17" borderId="16" xfId="1" applyNumberFormat="1" applyFont="1" applyFill="1" applyBorder="1" applyAlignment="1">
      <alignment horizontal="center" vertical="center" wrapText="1"/>
    </xf>
    <xf numFmtId="167" fontId="17" fillId="0" borderId="16" xfId="5" applyNumberFormat="1" applyFont="1" applyFill="1" applyBorder="1" applyAlignment="1">
      <alignment horizontal="right" vertical="center"/>
    </xf>
    <xf numFmtId="0" fontId="44" fillId="21" borderId="0" xfId="0" applyFont="1" applyFill="1"/>
    <xf numFmtId="167" fontId="17" fillId="0" borderId="39" xfId="5" applyNumberFormat="1" applyFont="1" applyFill="1" applyBorder="1" applyAlignment="1">
      <alignment horizontal="right" vertical="center"/>
    </xf>
    <xf numFmtId="0" fontId="0" fillId="9" borderId="12" xfId="0" applyFill="1" applyBorder="1"/>
    <xf numFmtId="0" fontId="0" fillId="9" borderId="14" xfId="0" applyFill="1" applyBorder="1"/>
    <xf numFmtId="0" fontId="0" fillId="9" borderId="6" xfId="0" applyFill="1" applyBorder="1"/>
    <xf numFmtId="0" fontId="0" fillId="9" borderId="13" xfId="0" applyFill="1" applyBorder="1"/>
    <xf numFmtId="0" fontId="0" fillId="9" borderId="0" xfId="0" applyFill="1"/>
    <xf numFmtId="0" fontId="0" fillId="9" borderId="9" xfId="0" applyFill="1" applyBorder="1"/>
    <xf numFmtId="0" fontId="0" fillId="9" borderId="15" xfId="0" applyFill="1" applyBorder="1"/>
    <xf numFmtId="0" fontId="0" fillId="9" borderId="11" xfId="0" applyFill="1" applyBorder="1"/>
    <xf numFmtId="0" fontId="0" fillId="9" borderId="7" xfId="0" applyFill="1" applyBorder="1"/>
    <xf numFmtId="0" fontId="24" fillId="10" borderId="35" xfId="1" applyFont="1" applyFill="1" applyBorder="1" applyAlignment="1">
      <alignment horizontal="left"/>
    </xf>
    <xf numFmtId="0" fontId="24" fillId="10" borderId="39" xfId="1" applyFont="1" applyFill="1" applyBorder="1" applyAlignment="1">
      <alignment horizontal="left"/>
    </xf>
    <xf numFmtId="0" fontId="13" fillId="10" borderId="39" xfId="1" applyFont="1" applyFill="1" applyBorder="1" applyAlignment="1">
      <alignment horizontal="left"/>
    </xf>
    <xf numFmtId="0" fontId="24" fillId="10" borderId="22" xfId="1" applyFont="1" applyFill="1" applyBorder="1" applyAlignment="1">
      <alignment horizontal="left"/>
    </xf>
    <xf numFmtId="0" fontId="24" fillId="3" borderId="16" xfId="1" applyFont="1" applyFill="1" applyBorder="1" applyAlignment="1">
      <alignment vertical="top"/>
    </xf>
    <xf numFmtId="0" fontId="24" fillId="3" borderId="35" xfId="1" applyFont="1" applyFill="1" applyBorder="1" applyAlignment="1">
      <alignment vertical="top"/>
    </xf>
    <xf numFmtId="1" fontId="37" fillId="17" borderId="17" xfId="1" applyNumberFormat="1" applyFont="1" applyFill="1" applyBorder="1" applyAlignment="1">
      <alignment horizontal="center" vertical="center" wrapText="1"/>
    </xf>
    <xf numFmtId="0" fontId="24" fillId="13" borderId="16" xfId="1" applyFont="1" applyFill="1" applyBorder="1" applyAlignment="1">
      <alignment horizontal="left" vertical="top"/>
    </xf>
    <xf numFmtId="0" fontId="0" fillId="12" borderId="12" xfId="0" applyFill="1" applyBorder="1"/>
    <xf numFmtId="0" fontId="0" fillId="12" borderId="14" xfId="0" applyFill="1" applyBorder="1"/>
    <xf numFmtId="0" fontId="0" fillId="12" borderId="6" xfId="0" applyFill="1" applyBorder="1"/>
    <xf numFmtId="0" fontId="0" fillId="12" borderId="13" xfId="0" applyFill="1" applyBorder="1"/>
    <xf numFmtId="0" fontId="0" fillId="12" borderId="0" xfId="0" applyFill="1"/>
    <xf numFmtId="0" fontId="0" fillId="12" borderId="9" xfId="0" applyFill="1" applyBorder="1"/>
    <xf numFmtId="0" fontId="0" fillId="12" borderId="15" xfId="0" applyFill="1" applyBorder="1"/>
    <xf numFmtId="0" fontId="0" fillId="12" borderId="11" xfId="0" applyFill="1" applyBorder="1"/>
    <xf numFmtId="0" fontId="0" fillId="12" borderId="7" xfId="0" applyFill="1" applyBorder="1"/>
    <xf numFmtId="0" fontId="17" fillId="2" borderId="35" xfId="1" applyFont="1" applyFill="1" applyBorder="1" applyAlignment="1">
      <alignment horizontal="left"/>
    </xf>
    <xf numFmtId="0" fontId="17" fillId="2" borderId="39" xfId="1" applyFont="1" applyFill="1" applyBorder="1" applyAlignment="1">
      <alignment horizontal="left"/>
    </xf>
    <xf numFmtId="0" fontId="17" fillId="2" borderId="22" xfId="1" applyFont="1" applyFill="1" applyBorder="1" applyAlignment="1">
      <alignment horizontal="left"/>
    </xf>
    <xf numFmtId="0" fontId="12" fillId="2" borderId="0" xfId="1" applyFont="1" applyFill="1" applyAlignment="1">
      <alignment horizontal="center" vertical="center"/>
    </xf>
    <xf numFmtId="0" fontId="37" fillId="2" borderId="0" xfId="1" applyFont="1" applyFill="1" applyAlignment="1">
      <alignment horizontal="left" vertical="top" wrapText="1"/>
    </xf>
    <xf numFmtId="0" fontId="37" fillId="2" borderId="0" xfId="1" applyFont="1" applyFill="1" applyAlignment="1">
      <alignment vertical="top" wrapText="1"/>
    </xf>
    <xf numFmtId="0" fontId="37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vertical="top" wrapText="1"/>
    </xf>
    <xf numFmtId="1" fontId="37" fillId="2" borderId="0" xfId="1" applyNumberFormat="1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9" fontId="37" fillId="2" borderId="0" xfId="4" applyFont="1" applyFill="1" applyBorder="1" applyAlignment="1">
      <alignment horizontal="center" vertical="center"/>
    </xf>
    <xf numFmtId="0" fontId="17" fillId="0" borderId="0" xfId="1" applyFont="1"/>
    <xf numFmtId="9" fontId="37" fillId="0" borderId="16" xfId="4" applyFont="1" applyFill="1" applyBorder="1" applyAlignment="1">
      <alignment horizontal="center" vertical="center"/>
    </xf>
    <xf numFmtId="167" fontId="11" fillId="17" borderId="16" xfId="5" applyNumberFormat="1" applyFont="1" applyFill="1" applyBorder="1" applyAlignment="1">
      <alignment horizontal="center" vertical="center"/>
    </xf>
    <xf numFmtId="0" fontId="24" fillId="10" borderId="0" xfId="1" applyFont="1" applyFill="1" applyAlignment="1">
      <alignment horizontal="left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2" fontId="37" fillId="17" borderId="16" xfId="1" applyNumberFormat="1" applyFont="1" applyFill="1" applyBorder="1" applyAlignment="1">
      <alignment horizontal="center" vertical="center" wrapText="1"/>
    </xf>
    <xf numFmtId="0" fontId="12" fillId="0" borderId="17" xfId="1" applyFont="1" applyFill="1" applyBorder="1" applyAlignment="1">
      <alignment horizontal="center" vertical="center"/>
    </xf>
    <xf numFmtId="0" fontId="37" fillId="0" borderId="16" xfId="1" applyFont="1" applyFill="1" applyBorder="1" applyAlignment="1">
      <alignment horizontal="center" vertical="center" wrapText="1"/>
    </xf>
    <xf numFmtId="1" fontId="12" fillId="0" borderId="16" xfId="1" applyNumberFormat="1" applyFont="1" applyFill="1" applyBorder="1" applyAlignment="1">
      <alignment horizontal="center" vertical="top" wrapText="1"/>
    </xf>
    <xf numFmtId="1" fontId="37" fillId="0" borderId="16" xfId="1" applyNumberFormat="1" applyFont="1" applyFill="1" applyBorder="1" applyAlignment="1">
      <alignment horizontal="center" vertical="center" wrapText="1"/>
    </xf>
    <xf numFmtId="1" fontId="12" fillId="0" borderId="16" xfId="1" applyNumberFormat="1" applyFont="1" applyFill="1" applyBorder="1" applyAlignment="1">
      <alignment horizontal="center" vertical="center" wrapText="1"/>
    </xf>
    <xf numFmtId="168" fontId="37" fillId="0" borderId="16" xfId="4" applyNumberFormat="1" applyFont="1" applyFill="1" applyBorder="1" applyAlignment="1">
      <alignment horizontal="center" vertical="center"/>
    </xf>
    <xf numFmtId="2" fontId="37" fillId="0" borderId="16" xfId="1" applyNumberFormat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37" fillId="0" borderId="17" xfId="1" applyFont="1" applyFill="1" applyBorder="1" applyAlignment="1">
      <alignment vertical="top" wrapText="1"/>
    </xf>
    <xf numFmtId="0" fontId="37" fillId="0" borderId="16" xfId="1" applyFont="1" applyFill="1" applyBorder="1" applyAlignment="1">
      <alignment horizontal="left" vertical="top" wrapText="1"/>
    </xf>
    <xf numFmtId="0" fontId="37" fillId="0" borderId="16" xfId="0" applyFont="1" applyFill="1" applyBorder="1" applyAlignment="1">
      <alignment horizontal="left" vertical="top" wrapText="1"/>
    </xf>
    <xf numFmtId="1" fontId="37" fillId="0" borderId="17" xfId="1" applyNumberFormat="1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vertical="center" wrapText="1"/>
    </xf>
    <xf numFmtId="0" fontId="37" fillId="0" borderId="16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vertical="top" wrapText="1"/>
    </xf>
    <xf numFmtId="0" fontId="37" fillId="0" borderId="16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left" vertical="center" wrapText="1"/>
    </xf>
    <xf numFmtId="0" fontId="37" fillId="0" borderId="17" xfId="0" applyFont="1" applyFill="1" applyBorder="1" applyAlignment="1">
      <alignment horizontal="center" vertical="top" wrapText="1"/>
    </xf>
    <xf numFmtId="0" fontId="37" fillId="0" borderId="17" xfId="0" applyFont="1" applyFill="1" applyBorder="1" applyAlignment="1">
      <alignment horizontal="center" vertical="center" wrapText="1"/>
    </xf>
    <xf numFmtId="0" fontId="37" fillId="0" borderId="17" xfId="0" applyFont="1" applyFill="1" applyBorder="1" applyAlignment="1">
      <alignment vertical="top" wrapText="1"/>
    </xf>
    <xf numFmtId="0" fontId="37" fillId="0" borderId="17" xfId="0" applyFont="1" applyFill="1" applyBorder="1" applyAlignment="1">
      <alignment horizontal="center" vertical="center"/>
    </xf>
    <xf numFmtId="1" fontId="12" fillId="0" borderId="17" xfId="1" applyNumberFormat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/>
    </xf>
    <xf numFmtId="0" fontId="37" fillId="0" borderId="22" xfId="0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37" fillId="0" borderId="18" xfId="0" applyFont="1" applyFill="1" applyBorder="1" applyAlignment="1">
      <alignment horizontal="left" vertical="top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left" vertical="top" wrapText="1"/>
    </xf>
    <xf numFmtId="0" fontId="37" fillId="0" borderId="16" xfId="1" applyFont="1" applyFill="1" applyBorder="1" applyAlignment="1">
      <alignment vertical="top" wrapText="1"/>
    </xf>
    <xf numFmtId="0" fontId="50" fillId="2" borderId="0" xfId="0" applyFont="1" applyFill="1" applyAlignment="1">
      <alignment vertical="center"/>
    </xf>
    <xf numFmtId="0" fontId="50" fillId="2" borderId="0" xfId="0" applyFont="1" applyFill="1"/>
    <xf numFmtId="0" fontId="50" fillId="0" borderId="0" xfId="0" applyFont="1"/>
    <xf numFmtId="0" fontId="11" fillId="2" borderId="0" xfId="0" applyFont="1" applyFill="1"/>
    <xf numFmtId="0" fontId="17" fillId="2" borderId="16" xfId="0" applyFont="1" applyFill="1" applyBorder="1" applyAlignment="1">
      <alignment horizontal="right" vertical="center"/>
    </xf>
    <xf numFmtId="9" fontId="11" fillId="2" borderId="0" xfId="1" applyNumberFormat="1" applyFont="1" applyFill="1" applyAlignment="1">
      <alignment horizontal="center" vertical="center"/>
    </xf>
    <xf numFmtId="0" fontId="50" fillId="0" borderId="0" xfId="0" applyFont="1" applyAlignment="1">
      <alignment vertical="center"/>
    </xf>
    <xf numFmtId="0" fontId="11" fillId="2" borderId="0" xfId="1" applyFont="1" applyFill="1" applyAlignment="1">
      <alignment vertical="center"/>
    </xf>
    <xf numFmtId="0" fontId="11" fillId="2" borderId="0" xfId="1" applyFont="1" applyFill="1"/>
    <xf numFmtId="0" fontId="11" fillId="0" borderId="0" xfId="1" applyFont="1"/>
    <xf numFmtId="0" fontId="11" fillId="22" borderId="16" xfId="1" applyFont="1" applyFill="1" applyBorder="1" applyAlignment="1">
      <alignment horizontal="center" vertical="center" wrapText="1"/>
    </xf>
    <xf numFmtId="0" fontId="37" fillId="22" borderId="16" xfId="1" applyFont="1" applyFill="1" applyBorder="1" applyAlignment="1">
      <alignment horizontal="center" vertical="top" wrapText="1"/>
    </xf>
    <xf numFmtId="0" fontId="12" fillId="22" borderId="16" xfId="1" applyFont="1" applyFill="1" applyBorder="1" applyAlignment="1">
      <alignment horizontal="center" vertical="center" wrapText="1"/>
    </xf>
    <xf numFmtId="0" fontId="12" fillId="22" borderId="16" xfId="1" applyFont="1" applyFill="1" applyBorder="1" applyAlignment="1">
      <alignment horizontal="center" vertical="top" wrapText="1"/>
    </xf>
    <xf numFmtId="0" fontId="37" fillId="22" borderId="16" xfId="1" applyFont="1" applyFill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11" fillId="13" borderId="16" xfId="1" applyFont="1" applyFill="1" applyBorder="1" applyAlignment="1">
      <alignment horizontal="center" vertical="top"/>
    </xf>
    <xf numFmtId="0" fontId="11" fillId="2" borderId="0" xfId="1" applyFont="1" applyFill="1" applyAlignment="1">
      <alignment vertical="top"/>
    </xf>
    <xf numFmtId="0" fontId="11" fillId="0" borderId="0" xfId="1" applyFont="1" applyAlignment="1">
      <alignment vertical="top"/>
    </xf>
    <xf numFmtId="0" fontId="17" fillId="2" borderId="0" xfId="1" applyFont="1" applyFill="1" applyAlignment="1">
      <alignment vertical="top"/>
    </xf>
    <xf numFmtId="0" fontId="17" fillId="0" borderId="0" xfId="1" applyFont="1" applyAlignment="1">
      <alignment vertical="top"/>
    </xf>
    <xf numFmtId="0" fontId="11" fillId="13" borderId="17" xfId="1" applyFont="1" applyFill="1" applyBorder="1" applyAlignment="1">
      <alignment horizontal="center" vertical="top"/>
    </xf>
    <xf numFmtId="0" fontId="12" fillId="0" borderId="17" xfId="0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/>
    </xf>
    <xf numFmtId="0" fontId="11" fillId="2" borderId="39" xfId="1" applyFont="1" applyFill="1" applyBorder="1" applyAlignment="1">
      <alignment horizontal="center" vertical="center"/>
    </xf>
    <xf numFmtId="0" fontId="11" fillId="2" borderId="39" xfId="1" applyFont="1" applyFill="1" applyBorder="1"/>
    <xf numFmtId="0" fontId="11" fillId="2" borderId="0" xfId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7" fillId="2" borderId="25" xfId="0" applyFont="1" applyFill="1" applyBorder="1" applyAlignment="1">
      <alignment vertical="center"/>
    </xf>
    <xf numFmtId="0" fontId="17" fillId="2" borderId="26" xfId="0" applyFont="1" applyFill="1" applyBorder="1" applyAlignment="1">
      <alignment vertical="center"/>
    </xf>
    <xf numFmtId="0" fontId="17" fillId="2" borderId="27" xfId="0" applyFont="1" applyFill="1" applyBorder="1" applyAlignment="1">
      <alignment vertical="center"/>
    </xf>
    <xf numFmtId="0" fontId="17" fillId="2" borderId="37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31" xfId="0" applyFont="1" applyFill="1" applyBorder="1" applyAlignment="1">
      <alignment vertical="center"/>
    </xf>
    <xf numFmtId="0" fontId="11" fillId="2" borderId="37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31" xfId="0" applyFont="1" applyFill="1" applyBorder="1" applyAlignment="1">
      <alignment vertical="center"/>
    </xf>
    <xf numFmtId="0" fontId="11" fillId="2" borderId="37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31" xfId="0" applyFont="1" applyFill="1" applyBorder="1" applyAlignment="1">
      <alignment horizontal="left" vertical="center"/>
    </xf>
    <xf numFmtId="0" fontId="11" fillId="0" borderId="36" xfId="1" applyFont="1" applyBorder="1"/>
    <xf numFmtId="0" fontId="11" fillId="2" borderId="32" xfId="1" applyFont="1" applyFill="1" applyBorder="1"/>
    <xf numFmtId="0" fontId="11" fillId="2" borderId="32" xfId="1" applyFont="1" applyFill="1" applyBorder="1" applyAlignment="1">
      <alignment horizontal="center" vertical="center"/>
    </xf>
    <xf numFmtId="0" fontId="11" fillId="2" borderId="33" xfId="1" applyFont="1" applyFill="1" applyBorder="1" applyAlignment="1">
      <alignment horizontal="center" vertical="center"/>
    </xf>
    <xf numFmtId="0" fontId="11" fillId="0" borderId="32" xfId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17" fillId="0" borderId="25" xfId="1" applyFont="1" applyBorder="1"/>
    <xf numFmtId="0" fontId="11" fillId="0" borderId="26" xfId="1" applyFont="1" applyBorder="1"/>
    <xf numFmtId="0" fontId="11" fillId="0" borderId="26" xfId="1" applyFont="1" applyBorder="1" applyAlignment="1">
      <alignment horizontal="center" vertical="center"/>
    </xf>
    <xf numFmtId="0" fontId="11" fillId="0" borderId="27" xfId="1" applyFont="1" applyBorder="1"/>
    <xf numFmtId="0" fontId="11" fillId="0" borderId="37" xfId="1" applyFont="1" applyBorder="1"/>
    <xf numFmtId="0" fontId="11" fillId="0" borderId="31" xfId="1" applyFont="1" applyBorder="1"/>
    <xf numFmtId="0" fontId="17" fillId="0" borderId="37" xfId="1" applyFont="1" applyBorder="1"/>
    <xf numFmtId="0" fontId="17" fillId="0" borderId="35" xfId="1" applyFont="1" applyBorder="1"/>
    <xf numFmtId="0" fontId="11" fillId="0" borderId="39" xfId="1" applyFont="1" applyBorder="1"/>
    <xf numFmtId="0" fontId="11" fillId="0" borderId="39" xfId="1" applyFont="1" applyBorder="1" applyAlignment="1">
      <alignment horizontal="center" vertical="center"/>
    </xf>
    <xf numFmtId="0" fontId="11" fillId="0" borderId="22" xfId="1" applyFont="1" applyBorder="1"/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7" fillId="0" borderId="17" xfId="1" applyFont="1" applyBorder="1" applyAlignment="1">
      <alignment horizontal="left" vertical="top" wrapText="1"/>
    </xf>
    <xf numFmtId="0" fontId="37" fillId="0" borderId="18" xfId="1" applyFont="1" applyBorder="1" applyAlignment="1">
      <alignment horizontal="left" vertical="top" wrapText="1"/>
    </xf>
    <xf numFmtId="0" fontId="37" fillId="0" borderId="30" xfId="1" applyFont="1" applyBorder="1" applyAlignment="1">
      <alignment horizontal="left" vertical="top" wrapText="1"/>
    </xf>
    <xf numFmtId="0" fontId="24" fillId="3" borderId="38" xfId="1" applyFont="1" applyFill="1" applyBorder="1" applyAlignment="1">
      <alignment horizontal="left" vertical="top"/>
    </xf>
    <xf numFmtId="0" fontId="24" fillId="3" borderId="32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 vertical="top"/>
    </xf>
    <xf numFmtId="0" fontId="24" fillId="10" borderId="27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/>
    </xf>
    <xf numFmtId="0" fontId="24" fillId="10" borderId="31" xfId="1" applyFont="1" applyFill="1" applyBorder="1" applyAlignment="1">
      <alignment horizontal="left"/>
    </xf>
    <xf numFmtId="0" fontId="19" fillId="0" borderId="16" xfId="1" applyFont="1" applyBorder="1" applyAlignment="1">
      <alignment horizontal="center" vertical="center"/>
    </xf>
    <xf numFmtId="0" fontId="24" fillId="3" borderId="18" xfId="1" applyFont="1" applyFill="1" applyBorder="1" applyAlignment="1">
      <alignment horizontal="left" vertical="top"/>
    </xf>
    <xf numFmtId="0" fontId="24" fillId="3" borderId="16" xfId="1" applyFont="1" applyFill="1" applyBorder="1" applyAlignment="1">
      <alignment horizontal="left" vertical="top"/>
    </xf>
    <xf numFmtId="0" fontId="14" fillId="4" borderId="25" xfId="1" applyFont="1" applyFill="1" applyBorder="1" applyAlignment="1">
      <alignment horizontal="center" vertical="center" wrapText="1"/>
    </xf>
    <xf numFmtId="0" fontId="14" fillId="4" borderId="26" xfId="1" applyFont="1" applyFill="1" applyBorder="1" applyAlignment="1">
      <alignment horizontal="center" vertical="center" wrapText="1"/>
    </xf>
    <xf numFmtId="0" fontId="14" fillId="4" borderId="27" xfId="1" applyFont="1" applyFill="1" applyBorder="1" applyAlignment="1">
      <alignment horizontal="center" vertical="center" wrapText="1"/>
    </xf>
    <xf numFmtId="0" fontId="24" fillId="3" borderId="26" xfId="1" applyFont="1" applyFill="1" applyBorder="1" applyAlignment="1">
      <alignment horizontal="left" vertical="top"/>
    </xf>
    <xf numFmtId="0" fontId="24" fillId="3" borderId="27" xfId="1" applyFont="1" applyFill="1" applyBorder="1" applyAlignment="1">
      <alignment horizontal="left" vertical="top"/>
    </xf>
    <xf numFmtId="0" fontId="24" fillId="10" borderId="30" xfId="1" applyFont="1" applyFill="1" applyBorder="1" applyAlignment="1">
      <alignment horizontal="left" vertical="top"/>
    </xf>
    <xf numFmtId="0" fontId="24" fillId="10" borderId="17" xfId="1" applyFont="1" applyFill="1" applyBorder="1" applyAlignment="1">
      <alignment horizontal="left" vertical="top"/>
    </xf>
    <xf numFmtId="0" fontId="37" fillId="0" borderId="17" xfId="0" applyFont="1" applyFill="1" applyBorder="1" applyAlignment="1">
      <alignment horizontal="left" vertical="center" wrapText="1"/>
    </xf>
    <xf numFmtId="0" fontId="37" fillId="0" borderId="18" xfId="0" applyFont="1" applyFill="1" applyBorder="1" applyAlignment="1">
      <alignment horizontal="left" vertical="center" wrapText="1"/>
    </xf>
    <xf numFmtId="0" fontId="37" fillId="0" borderId="17" xfId="1" applyFont="1" applyFill="1" applyBorder="1" applyAlignment="1">
      <alignment horizontal="left" vertical="center" wrapText="1"/>
    </xf>
    <xf numFmtId="0" fontId="37" fillId="0" borderId="18" xfId="1" applyFont="1" applyFill="1" applyBorder="1" applyAlignment="1">
      <alignment horizontal="left" vertical="center" wrapText="1"/>
    </xf>
    <xf numFmtId="0" fontId="37" fillId="0" borderId="30" xfId="0" applyFont="1" applyFill="1" applyBorder="1" applyAlignment="1">
      <alignment horizontal="left" vertical="center" wrapText="1"/>
    </xf>
    <xf numFmtId="0" fontId="37" fillId="0" borderId="30" xfId="1" applyFont="1" applyFill="1" applyBorder="1" applyAlignment="1">
      <alignment horizontal="left" vertical="center" wrapText="1"/>
    </xf>
    <xf numFmtId="0" fontId="17" fillId="2" borderId="35" xfId="0" applyFont="1" applyFill="1" applyBorder="1" applyAlignment="1">
      <alignment horizontal="center"/>
    </xf>
    <xf numFmtId="0" fontId="17" fillId="2" borderId="39" xfId="0" applyFont="1" applyFill="1" applyBorder="1" applyAlignment="1">
      <alignment horizontal="center"/>
    </xf>
    <xf numFmtId="0" fontId="17" fillId="2" borderId="22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50" fillId="2" borderId="35" xfId="0" applyFont="1" applyFill="1" applyBorder="1" applyAlignment="1">
      <alignment horizontal="center"/>
    </xf>
    <xf numFmtId="0" fontId="50" fillId="2" borderId="39" xfId="0" applyFont="1" applyFill="1" applyBorder="1" applyAlignment="1">
      <alignment horizontal="center"/>
    </xf>
    <xf numFmtId="0" fontId="50" fillId="2" borderId="22" xfId="0" applyFont="1" applyFill="1" applyBorder="1" applyAlignment="1">
      <alignment horizontal="center"/>
    </xf>
    <xf numFmtId="0" fontId="49" fillId="2" borderId="12" xfId="0" applyFont="1" applyFill="1" applyBorder="1" applyAlignment="1">
      <alignment horizontal="center" vertical="center"/>
    </xf>
    <xf numFmtId="0" fontId="49" fillId="2" borderId="14" xfId="0" applyFont="1" applyFill="1" applyBorder="1" applyAlignment="1">
      <alignment horizontal="center" vertical="center"/>
    </xf>
    <xf numFmtId="0" fontId="49" fillId="2" borderId="6" xfId="0" applyFont="1" applyFill="1" applyBorder="1" applyAlignment="1">
      <alignment horizontal="center" vertical="center"/>
    </xf>
    <xf numFmtId="0" fontId="49" fillId="2" borderId="13" xfId="0" applyFont="1" applyFill="1" applyBorder="1" applyAlignment="1">
      <alignment horizontal="center" vertical="center"/>
    </xf>
    <xf numFmtId="0" fontId="49" fillId="2" borderId="0" xfId="0" applyFont="1" applyFill="1" applyAlignment="1">
      <alignment horizontal="center" vertical="center"/>
    </xf>
    <xf numFmtId="0" fontId="49" fillId="2" borderId="9" xfId="0" applyFont="1" applyFill="1" applyBorder="1" applyAlignment="1">
      <alignment horizontal="center" vertical="center"/>
    </xf>
    <xf numFmtId="0" fontId="49" fillId="2" borderId="15" xfId="0" applyFont="1" applyFill="1" applyBorder="1" applyAlignment="1">
      <alignment horizontal="center" vertical="center"/>
    </xf>
    <xf numFmtId="0" fontId="49" fillId="2" borderId="11" xfId="0" applyFont="1" applyFill="1" applyBorder="1" applyAlignment="1">
      <alignment horizontal="center" vertical="center"/>
    </xf>
    <xf numFmtId="0" fontId="49" fillId="2" borderId="7" xfId="0" applyFont="1" applyFill="1" applyBorder="1" applyAlignment="1">
      <alignment horizontal="center" vertical="center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24" fillId="13" borderId="22" xfId="1" applyFont="1" applyFill="1" applyBorder="1" applyAlignment="1">
      <alignment horizontal="left" vertical="top"/>
    </xf>
    <xf numFmtId="0" fontId="17" fillId="0" borderId="35" xfId="1" applyFont="1" applyBorder="1" applyAlignment="1">
      <alignment horizontal="left"/>
    </xf>
    <xf numFmtId="0" fontId="17" fillId="0" borderId="39" xfId="1" applyFont="1" applyBorder="1" applyAlignment="1">
      <alignment horizontal="left"/>
    </xf>
    <xf numFmtId="0" fontId="17" fillId="0" borderId="22" xfId="1" applyFont="1" applyBorder="1" applyAlignment="1">
      <alignment horizontal="left"/>
    </xf>
    <xf numFmtId="0" fontId="17" fillId="2" borderId="35" xfId="0" applyFont="1" applyFill="1" applyBorder="1" applyAlignment="1">
      <alignment horizontal="left" vertical="center"/>
    </xf>
    <xf numFmtId="0" fontId="17" fillId="2" borderId="39" xfId="0" applyFont="1" applyFill="1" applyBorder="1" applyAlignment="1">
      <alignment horizontal="left" vertical="center"/>
    </xf>
    <xf numFmtId="0" fontId="17" fillId="2" borderId="22" xfId="0" applyFont="1" applyFill="1" applyBorder="1" applyAlignment="1">
      <alignment horizontal="left" vertical="center"/>
    </xf>
    <xf numFmtId="0" fontId="48" fillId="2" borderId="35" xfId="0" applyFont="1" applyFill="1" applyBorder="1" applyAlignment="1">
      <alignment horizontal="center" vertical="center"/>
    </xf>
    <xf numFmtId="0" fontId="48" fillId="2" borderId="39" xfId="0" applyFont="1" applyFill="1" applyBorder="1" applyAlignment="1">
      <alignment horizontal="center" vertical="center"/>
    </xf>
    <xf numFmtId="0" fontId="48" fillId="2" borderId="22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2" fillId="14" borderId="35" xfId="1" applyFont="1" applyFill="1" applyBorder="1" applyAlignment="1">
      <alignment horizontal="left"/>
    </xf>
    <xf numFmtId="0" fontId="42" fillId="14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horizontal="left" wrapText="1"/>
    </xf>
    <xf numFmtId="0" fontId="46" fillId="14" borderId="22" xfId="1" applyFont="1" applyFill="1" applyBorder="1" applyAlignment="1">
      <alignment horizontal="left" wrapText="1"/>
    </xf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wrapText="1"/>
    </xf>
    <xf numFmtId="0" fontId="46" fillId="14" borderId="22" xfId="1" applyFont="1" applyFill="1" applyBorder="1" applyAlignment="1">
      <alignment wrapText="1"/>
    </xf>
    <xf numFmtId="0" fontId="46" fillId="19" borderId="35" xfId="1" applyFont="1" applyFill="1" applyBorder="1" applyAlignment="1">
      <alignment horizontal="left"/>
    </xf>
    <xf numFmtId="0" fontId="46" fillId="19" borderId="22" xfId="1" applyFont="1" applyFill="1" applyBorder="1" applyAlignment="1">
      <alignment horizontal="left"/>
    </xf>
    <xf numFmtId="0" fontId="46" fillId="17" borderId="35" xfId="1" applyFont="1" applyFill="1" applyBorder="1" applyAlignment="1">
      <alignment horizontal="left" wrapText="1"/>
    </xf>
    <xf numFmtId="0" fontId="46" fillId="17" borderId="22" xfId="1" applyFont="1" applyFill="1" applyBorder="1" applyAlignment="1">
      <alignment horizontal="left" wrapText="1"/>
    </xf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6" fillId="0" borderId="35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0" fontId="42" fillId="16" borderId="35" xfId="1" applyFont="1" applyFill="1" applyBorder="1" applyAlignment="1">
      <alignment horizontal="left"/>
    </xf>
    <xf numFmtId="0" fontId="42" fillId="16" borderId="22" xfId="1" applyFont="1" applyFill="1" applyBorder="1" applyAlignment="1">
      <alignment horizontal="left"/>
    </xf>
    <xf numFmtId="4" fontId="45" fillId="15" borderId="16" xfId="1" applyNumberFormat="1" applyFont="1" applyFill="1" applyBorder="1" applyAlignment="1">
      <alignment horizontal="center" vertical="center" wrapText="1"/>
    </xf>
    <xf numFmtId="0" fontId="42" fillId="13" borderId="25" xfId="1" applyFont="1" applyFill="1" applyBorder="1" applyAlignment="1">
      <alignment horizontal="center" vertical="center"/>
    </xf>
    <xf numFmtId="0" fontId="42" fillId="13" borderId="27" xfId="1" applyFont="1" applyFill="1" applyBorder="1" applyAlignment="1">
      <alignment horizontal="center" vertical="center"/>
    </xf>
    <xf numFmtId="0" fontId="42" fillId="13" borderId="36" xfId="1" applyFont="1" applyFill="1" applyBorder="1" applyAlignment="1">
      <alignment horizontal="center" vertical="center"/>
    </xf>
    <xf numFmtId="0" fontId="42" fillId="13" borderId="33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 vertical="center"/>
    </xf>
    <xf numFmtId="0" fontId="45" fillId="15" borderId="16" xfId="1" applyFont="1" applyFill="1" applyBorder="1" applyAlignment="1">
      <alignment horizontal="center" vertical="center" wrapText="1"/>
    </xf>
    <xf numFmtId="0" fontId="45" fillId="15" borderId="16" xfId="0" applyFont="1" applyFill="1" applyBorder="1" applyAlignment="1">
      <alignment horizontal="center" vertical="center"/>
    </xf>
    <xf numFmtId="0" fontId="45" fillId="15" borderId="18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8" xfId="1" applyFont="1" applyFill="1" applyBorder="1" applyAlignment="1">
      <alignment horizontal="center" vertical="center"/>
    </xf>
    <xf numFmtId="0" fontId="42" fillId="2" borderId="0" xfId="1" applyFont="1" applyFill="1" applyAlignment="1">
      <alignment horizontal="center"/>
    </xf>
    <xf numFmtId="0" fontId="43" fillId="13" borderId="0" xfId="1" applyFont="1" applyFill="1"/>
    <xf numFmtId="0" fontId="43" fillId="2" borderId="0" xfId="1" applyFont="1" applyFill="1"/>
    <xf numFmtId="0" fontId="42" fillId="2" borderId="0" xfId="1" applyFont="1" applyFill="1" applyAlignment="1">
      <alignment horizontal="left"/>
    </xf>
    <xf numFmtId="0" fontId="45" fillId="15" borderId="25" xfId="0" applyFont="1" applyFill="1" applyBorder="1" applyAlignment="1">
      <alignment horizontal="center" vertical="center"/>
    </xf>
    <xf numFmtId="0" fontId="45" fillId="15" borderId="26" xfId="0" applyFont="1" applyFill="1" applyBorder="1" applyAlignment="1">
      <alignment horizontal="center" vertical="center"/>
    </xf>
    <xf numFmtId="0" fontId="45" fillId="15" borderId="27" xfId="0" applyFont="1" applyFill="1" applyBorder="1" applyAlignment="1">
      <alignment horizontal="center" vertical="center"/>
    </xf>
    <xf numFmtId="0" fontId="45" fillId="15" borderId="36" xfId="0" applyFont="1" applyFill="1" applyBorder="1" applyAlignment="1">
      <alignment horizontal="center" vertical="center"/>
    </xf>
    <xf numFmtId="0" fontId="45" fillId="15" borderId="32" xfId="0" applyFont="1" applyFill="1" applyBorder="1" applyAlignment="1">
      <alignment horizontal="center" vertical="center"/>
    </xf>
    <xf numFmtId="0" fontId="45" fillId="15" borderId="33" xfId="0" applyFont="1" applyFill="1" applyBorder="1" applyAlignment="1">
      <alignment horizontal="center" vertical="center"/>
    </xf>
    <xf numFmtId="0" fontId="45" fillId="15" borderId="25" xfId="1" applyFont="1" applyFill="1" applyBorder="1" applyAlignment="1">
      <alignment horizontal="center" vertical="center" wrapText="1"/>
    </xf>
    <xf numFmtId="0" fontId="45" fillId="15" borderId="27" xfId="1" applyFont="1" applyFill="1" applyBorder="1" applyAlignment="1">
      <alignment horizontal="center" vertical="center" wrapText="1"/>
    </xf>
    <xf numFmtId="0" fontId="45" fillId="15" borderId="36" xfId="1" applyFont="1" applyFill="1" applyBorder="1" applyAlignment="1">
      <alignment horizontal="center" vertical="center" wrapText="1"/>
    </xf>
    <xf numFmtId="0" fontId="45" fillId="15" borderId="33" xfId="1" applyFont="1" applyFill="1" applyBorder="1" applyAlignment="1">
      <alignment horizontal="center" vertical="center" wrapText="1"/>
    </xf>
    <xf numFmtId="0" fontId="45" fillId="15" borderId="35" xfId="1" applyFont="1" applyFill="1" applyBorder="1" applyAlignment="1">
      <alignment horizontal="center" vertical="center" wrapText="1"/>
    </xf>
    <xf numFmtId="0" fontId="45" fillId="15" borderId="39" xfId="1" applyFont="1" applyFill="1" applyBorder="1" applyAlignment="1">
      <alignment horizontal="center" vertical="center" wrapText="1"/>
    </xf>
    <xf numFmtId="0" fontId="45" fillId="15" borderId="22" xfId="1" applyFont="1" applyFill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0" borderId="16" xfId="0" applyFont="1" applyBorder="1" applyAlignment="1">
      <alignment vertical="center" wrapText="1"/>
    </xf>
    <xf numFmtId="0" fontId="23" fillId="0" borderId="30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1" fillId="11" borderId="16" xfId="0" applyFont="1" applyFill="1" applyBorder="1" applyAlignment="1">
      <alignment horizontal="center" vertical="center"/>
    </xf>
    <xf numFmtId="0" fontId="31" fillId="11" borderId="35" xfId="0" applyFont="1" applyFill="1" applyBorder="1" applyAlignment="1">
      <alignment horizontal="center" vertical="center"/>
    </xf>
    <xf numFmtId="0" fontId="31" fillId="11" borderId="22" xfId="0" applyFont="1" applyFill="1" applyBorder="1" applyAlignment="1">
      <alignment horizontal="center" vertical="center"/>
    </xf>
    <xf numFmtId="0" fontId="31" fillId="11" borderId="36" xfId="0" applyFont="1" applyFill="1" applyBorder="1" applyAlignment="1">
      <alignment horizontal="center" vertical="center"/>
    </xf>
    <xf numFmtId="0" fontId="31" fillId="11" borderId="3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6">
    <cellStyle name="Millares" xfId="5" builtinId="3"/>
    <cellStyle name="Moneda 2" xfId="2"/>
    <cellStyle name="Normal" xfId="0" builtinId="0"/>
    <cellStyle name="Normal 2" xfId="1"/>
    <cellStyle name="Porcentaje" xfId="4" builtinId="5"/>
    <cellStyle name="Porcentaje 2" xfId="3"/>
  </cellStyles>
  <dxfs count="3">
    <dxf>
      <font>
        <condense val="0"/>
        <extend val="0"/>
        <color indexed="23"/>
      </font>
    </dxf>
    <dxf>
      <font>
        <condense val="0"/>
        <extend val="0"/>
        <color indexed="12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FFFFCC"/>
      <color rgb="FFFFFFFF"/>
      <color rgb="FF000099"/>
      <color rgb="FFC9A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98368</xdr:colOff>
      <xdr:row>3</xdr:row>
      <xdr:rowOff>33598</xdr:rowOff>
    </xdr:from>
    <xdr:to>
      <xdr:col>14</xdr:col>
      <xdr:colOff>692877</xdr:colOff>
      <xdr:row>33</xdr:row>
      <xdr:rowOff>77398</xdr:rowOff>
    </xdr:to>
    <xdr:grpSp>
      <xdr:nvGrpSpPr>
        <xdr:cNvPr id="63" name="Grupo 62">
          <a:extLst>
            <a:ext uri="{FF2B5EF4-FFF2-40B4-BE49-F238E27FC236}">
              <a16:creationId xmlns:a16="http://schemas.microsoft.com/office/drawing/2014/main" id="{A619A428-5644-4E8E-8A7A-D3A1AC9879E5}"/>
            </a:ext>
          </a:extLst>
        </xdr:cNvPr>
        <xdr:cNvGrpSpPr/>
      </xdr:nvGrpSpPr>
      <xdr:grpSpPr>
        <a:xfrm>
          <a:off x="795130" y="596815"/>
          <a:ext cx="0" cy="5510322"/>
          <a:chOff x="868345" y="556260"/>
          <a:chExt cx="10893275" cy="5529717"/>
        </a:xfrm>
      </xdr:grpSpPr>
      <xdr:grpSp>
        <xdr:nvGrpSpPr>
          <xdr:cNvPr id="2" name="Grupo 1">
            <a:extLst>
              <a:ext uri="{FF2B5EF4-FFF2-40B4-BE49-F238E27FC236}">
                <a16:creationId xmlns:a16="http://schemas.microsoft.com/office/drawing/2014/main" id="{8D9C3F91-ED8C-41C7-B896-D045B61AB553}"/>
              </a:ext>
            </a:extLst>
          </xdr:cNvPr>
          <xdr:cNvGrpSpPr/>
        </xdr:nvGrpSpPr>
        <xdr:grpSpPr>
          <a:xfrm>
            <a:off x="868345" y="1103842"/>
            <a:ext cx="10893275" cy="4982135"/>
            <a:chOff x="1027039" y="1648308"/>
            <a:chExt cx="10893275" cy="4982135"/>
          </a:xfrm>
        </xdr:grpSpPr>
        <xdr:cxnSp macro="">
          <xdr:nvCxnSpPr>
            <xdr:cNvPr id="3" name="Conector: angular 2">
              <a:extLst>
                <a:ext uri="{FF2B5EF4-FFF2-40B4-BE49-F238E27FC236}">
                  <a16:creationId xmlns:a16="http://schemas.microsoft.com/office/drawing/2014/main" id="{2E59645D-1396-4D39-A670-BC82D2757FF0}"/>
                </a:ext>
              </a:extLst>
            </xdr:cNvPr>
            <xdr:cNvCxnSpPr>
              <a:stCxn id="43" idx="2"/>
              <a:endCxn id="40" idx="1"/>
            </xdr:cNvCxnSpPr>
          </xdr:nvCxnSpPr>
          <xdr:spPr>
            <a:xfrm rot="16200000" flipH="1">
              <a:off x="8582310" y="3842620"/>
              <a:ext cx="2684710" cy="246000"/>
            </a:xfrm>
            <a:prstGeom prst="bentConnector2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4" name="Grupo 3">
              <a:extLst>
                <a:ext uri="{FF2B5EF4-FFF2-40B4-BE49-F238E27FC236}">
                  <a16:creationId xmlns:a16="http://schemas.microsoft.com/office/drawing/2014/main" id="{5A042940-0CAA-451A-83DB-72F81C2FE7B3}"/>
                </a:ext>
              </a:extLst>
            </xdr:cNvPr>
            <xdr:cNvGrpSpPr/>
          </xdr:nvGrpSpPr>
          <xdr:grpSpPr>
            <a:xfrm>
              <a:off x="1027039" y="1648308"/>
              <a:ext cx="10893275" cy="4982135"/>
              <a:chOff x="1027039" y="1648308"/>
              <a:chExt cx="10893275" cy="4982135"/>
            </a:xfrm>
          </xdr:grpSpPr>
          <xdr:cxnSp macro="">
            <xdr:nvCxnSpPr>
              <xdr:cNvPr id="5" name="Conector: angular 4">
                <a:extLst>
                  <a:ext uri="{FF2B5EF4-FFF2-40B4-BE49-F238E27FC236}">
                    <a16:creationId xmlns:a16="http://schemas.microsoft.com/office/drawing/2014/main" id="{70FE599B-B259-480C-B43D-3C753D7EA1FF}"/>
                  </a:ext>
                </a:extLst>
              </xdr:cNvPr>
              <xdr:cNvCxnSpPr>
                <a:stCxn id="43" idx="2"/>
                <a:endCxn id="38" idx="1"/>
              </xdr:cNvCxnSpPr>
            </xdr:nvCxnSpPr>
            <xdr:spPr>
              <a:xfrm rot="16200000" flipH="1">
                <a:off x="8976377" y="3448552"/>
                <a:ext cx="1905945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" name="Conector: angular 5">
                <a:extLst>
                  <a:ext uri="{FF2B5EF4-FFF2-40B4-BE49-F238E27FC236}">
                    <a16:creationId xmlns:a16="http://schemas.microsoft.com/office/drawing/2014/main" id="{6183CE68-7201-4CC5-8019-6A2E8AF750A2}"/>
                  </a:ext>
                </a:extLst>
              </xdr:cNvPr>
              <xdr:cNvCxnSpPr>
                <a:stCxn id="43" idx="2"/>
                <a:endCxn id="35" idx="1"/>
              </xdr:cNvCxnSpPr>
            </xdr:nvCxnSpPr>
            <xdr:spPr>
              <a:xfrm rot="16200000" flipH="1">
                <a:off x="9302533" y="3122396"/>
                <a:ext cx="1253632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" name="Conector: angular 6">
                <a:extLst>
                  <a:ext uri="{FF2B5EF4-FFF2-40B4-BE49-F238E27FC236}">
                    <a16:creationId xmlns:a16="http://schemas.microsoft.com/office/drawing/2014/main" id="{270997A9-7E7B-4833-B155-272D7A24F545}"/>
                  </a:ext>
                </a:extLst>
              </xdr:cNvPr>
              <xdr:cNvCxnSpPr>
                <a:stCxn id="43" idx="2"/>
                <a:endCxn id="36" idx="1"/>
              </xdr:cNvCxnSpPr>
            </xdr:nvCxnSpPr>
            <xdr:spPr>
              <a:xfrm rot="16200000" flipH="1">
                <a:off x="9552905" y="2872025"/>
                <a:ext cx="752891" cy="255370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8" name="Grupo 7">
                <a:extLst>
                  <a:ext uri="{FF2B5EF4-FFF2-40B4-BE49-F238E27FC236}">
                    <a16:creationId xmlns:a16="http://schemas.microsoft.com/office/drawing/2014/main" id="{729B95EC-00DB-4ECC-AE82-B3ACBC8B3D12}"/>
                  </a:ext>
                </a:extLst>
              </xdr:cNvPr>
              <xdr:cNvGrpSpPr/>
            </xdr:nvGrpSpPr>
            <xdr:grpSpPr>
              <a:xfrm>
                <a:off x="1027039" y="1648308"/>
                <a:ext cx="10893275" cy="4982135"/>
                <a:chOff x="1027039" y="1648308"/>
                <a:chExt cx="10893275" cy="4982135"/>
              </a:xfrm>
            </xdr:grpSpPr>
            <xdr:grpSp>
              <xdr:nvGrpSpPr>
                <xdr:cNvPr id="9" name="Grupo 8">
                  <a:extLst>
                    <a:ext uri="{FF2B5EF4-FFF2-40B4-BE49-F238E27FC236}">
                      <a16:creationId xmlns:a16="http://schemas.microsoft.com/office/drawing/2014/main" id="{998DD4F6-F34C-40D5-9BF4-647C9FD27890}"/>
                    </a:ext>
                  </a:extLst>
                </xdr:cNvPr>
                <xdr:cNvGrpSpPr/>
              </xdr:nvGrpSpPr>
              <xdr:grpSpPr>
                <a:xfrm>
                  <a:off x="1027039" y="1648308"/>
                  <a:ext cx="10893275" cy="4982135"/>
                  <a:chOff x="610479" y="1588155"/>
                  <a:chExt cx="10893275" cy="4982135"/>
                </a:xfrm>
              </xdr:grpSpPr>
              <xdr:grpSp>
                <xdr:nvGrpSpPr>
                  <xdr:cNvPr id="11" name="Grupo 10">
                    <a:extLst>
                      <a:ext uri="{FF2B5EF4-FFF2-40B4-BE49-F238E27FC236}">
                        <a16:creationId xmlns:a16="http://schemas.microsoft.com/office/drawing/2014/main" id="{3D3D5E9A-F890-4412-952A-AFEB95F3E879}"/>
                      </a:ext>
                    </a:extLst>
                  </xdr:cNvPr>
                  <xdr:cNvGrpSpPr/>
                </xdr:nvGrpSpPr>
                <xdr:grpSpPr>
                  <a:xfrm>
                    <a:off x="610479" y="1588155"/>
                    <a:ext cx="10893275" cy="4982135"/>
                    <a:chOff x="415361" y="1538851"/>
                    <a:chExt cx="10893275" cy="4982135"/>
                  </a:xfrm>
                </xdr:grpSpPr>
                <xdr:grpSp>
                  <xdr:nvGrpSpPr>
                    <xdr:cNvPr id="15" name="Grupo 14">
                      <a:extLst>
                        <a:ext uri="{FF2B5EF4-FFF2-40B4-BE49-F238E27FC236}">
                          <a16:creationId xmlns:a16="http://schemas.microsoft.com/office/drawing/2014/main" id="{3A1F9298-2DE3-4D10-AF43-4518BCA5EE1B}"/>
                        </a:ext>
                      </a:extLst>
                    </xdr:cNvPr>
                    <xdr:cNvGrpSpPr/>
                  </xdr:nvGrpSpPr>
                  <xdr:grpSpPr>
                    <a:xfrm>
                      <a:off x="415361" y="1538851"/>
                      <a:ext cx="10893275" cy="4982135"/>
                      <a:chOff x="528206" y="1687431"/>
                      <a:chExt cx="10893275" cy="4982135"/>
                    </a:xfrm>
                  </xdr:grpSpPr>
                  <xdr:sp macro="" textlink="">
                    <xdr:nvSpPr>
                      <xdr:cNvPr id="18" name="CuadroTexto 16">
                        <a:extLst>
                          <a:ext uri="{FF2B5EF4-FFF2-40B4-BE49-F238E27FC236}">
                            <a16:creationId xmlns:a16="http://schemas.microsoft.com/office/drawing/2014/main" id="{55F08840-0DB4-4C64-8F26-5087FA6E944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4941484" y="1687431"/>
                        <a:ext cx="2144486" cy="38413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ctr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algn="ctr"/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Coordinador</a:t>
                        </a:r>
                        <a:r>
                          <a:rPr lang="es-PE" sz="1050" b="1" baseline="0">
                            <a:solidFill>
                              <a:sysClr val="windowText" lastClr="000000"/>
                            </a:solidFill>
                          </a:rPr>
                          <a:t> Social</a:t>
                        </a:r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 – Paquete 5 </a:t>
                        </a:r>
                      </a:p>
                      <a:p>
                        <a:pPr algn="ctr"/>
                        <a:r>
                          <a:rPr lang="es-PE" sz="900">
                            <a:solidFill>
                              <a:sysClr val="windowText" lastClr="000000"/>
                            </a:solidFill>
                          </a:rPr>
                          <a:t>(Cañete –Huaura)</a:t>
                        </a:r>
                        <a:endParaRPr lang="es-PE" sz="1200" b="1">
                          <a:solidFill>
                            <a:sysClr val="windowText" lastClr="00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9" name="CuadroTexto 19">
                        <a:extLst>
                          <a:ext uri="{FF2B5EF4-FFF2-40B4-BE49-F238E27FC236}">
                            <a16:creationId xmlns:a16="http://schemas.microsoft.com/office/drawing/2014/main" id="{DDA9B745-3E6E-423B-A358-90091E54DBB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95836" y="3250158"/>
                        <a:ext cx="1848558" cy="406916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 defTabSz="914400" rtl="0" eaLnBrk="1" latinLnBrk="0" hangingPunct="1"/>
                        <a:r>
                          <a:rPr lang="es-PE" sz="12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(Obalinda Huamaní)</a:t>
                        </a:r>
                      </a:p>
                    </xdr:txBody>
                  </xdr:sp>
                  <xdr:sp macro="" textlink="">
                    <xdr:nvSpPr>
                      <xdr:cNvPr id="20" name="CuadroTexto 19">
                        <a:extLst>
                          <a:ext uri="{FF2B5EF4-FFF2-40B4-BE49-F238E27FC236}">
                            <a16:creationId xmlns:a16="http://schemas.microsoft.com/office/drawing/2014/main" id="{AF1BE00A-81C9-4997-AE0D-F6C69A15D64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764658" y="2337287"/>
                        <a:ext cx="950446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CAÑETE</a:t>
                        </a:r>
                      </a:p>
                    </xdr:txBody>
                  </xdr:sp>
                  <xdr:sp macro="" textlink="">
                    <xdr:nvSpPr>
                      <xdr:cNvPr id="21" name="CuadroTexto 20">
                        <a:extLst>
                          <a:ext uri="{FF2B5EF4-FFF2-40B4-BE49-F238E27FC236}">
                            <a16:creationId xmlns:a16="http://schemas.microsoft.com/office/drawing/2014/main" id="{E5227C5E-BCDC-4269-BEB1-505B73CC0DE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7386235" y="2337287"/>
                        <a:ext cx="978668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HUAURA</a:t>
                        </a:r>
                      </a:p>
                    </xdr:txBody>
                  </xdr:sp>
                  <xdr:sp macro="" textlink="">
                    <xdr:nvSpPr>
                      <xdr:cNvPr id="22" name="CuadroTexto 19">
                        <a:extLst>
                          <a:ext uri="{FF2B5EF4-FFF2-40B4-BE49-F238E27FC236}">
                            <a16:creationId xmlns:a16="http://schemas.microsoft.com/office/drawing/2014/main" id="{E723AF86-B5ED-44A7-8C2F-5F6A6443646E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0503" y="3705772"/>
                        <a:ext cx="1868744" cy="3919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Gestión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(Alan Llapa)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3" name="CuadroTexto 19">
                        <a:extLst>
                          <a:ext uri="{FF2B5EF4-FFF2-40B4-BE49-F238E27FC236}">
                            <a16:creationId xmlns:a16="http://schemas.microsoft.com/office/drawing/2014/main" id="{6666BC4B-4C43-45B6-882D-8ABEE1B82EB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728835" y="2266835"/>
                        <a:ext cx="1869071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 Social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                     </a:t>
                        </a:r>
                        <a:r>
                          <a:rPr lang="es-PE" sz="1200"/>
                          <a:t>(Percy Cárdenas)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24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D80C7EB3-9096-4B6C-8C9F-B17AFE444C2F}"/>
                          </a:ext>
                        </a:extLst>
                      </xdr:cNvPr>
                      <xdr:cNvCxnSpPr>
                        <a:cxnSpLocks/>
                        <a:stCxn id="18" idx="1"/>
                        <a:endCxn id="20" idx="3"/>
                      </xdr:cNvCxnSpPr>
                    </xdr:nvCxnSpPr>
                    <xdr:spPr>
                      <a:xfrm rot="10800000" flipV="1">
                        <a:off x="4715104" y="1879501"/>
                        <a:ext cx="226380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5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0AE32AF9-862D-4ACB-B285-888DAB0D594D}"/>
                          </a:ext>
                        </a:extLst>
                      </xdr:cNvPr>
                      <xdr:cNvCxnSpPr>
                        <a:cxnSpLocks/>
                        <a:stCxn id="18" idx="3"/>
                        <a:endCxn id="21" idx="1"/>
                      </xdr:cNvCxnSpPr>
                    </xdr:nvCxnSpPr>
                    <xdr:spPr>
                      <a:xfrm>
                        <a:off x="7085970" y="1879501"/>
                        <a:ext cx="300265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6" name="Conector: angular 25">
                        <a:extLst>
                          <a:ext uri="{FF2B5EF4-FFF2-40B4-BE49-F238E27FC236}">
                            <a16:creationId xmlns:a16="http://schemas.microsoft.com/office/drawing/2014/main" id="{74782141-83AC-49EB-818A-A6920DBF08AA}"/>
                          </a:ext>
                        </a:extLst>
                      </xdr:cNvPr>
                      <xdr:cNvCxnSpPr>
                        <a:cxnSpLocks/>
                        <a:stCxn id="23" idx="3"/>
                        <a:endCxn id="20" idx="1"/>
                      </xdr:cNvCxnSpPr>
                    </xdr:nvCxnSpPr>
                    <xdr:spPr>
                      <a:xfrm>
                        <a:off x="3597906" y="2464558"/>
                        <a:ext cx="166752" cy="107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27" name="CuadroTexto 19">
                        <a:extLst>
                          <a:ext uri="{FF2B5EF4-FFF2-40B4-BE49-F238E27FC236}">
                            <a16:creationId xmlns:a16="http://schemas.microsoft.com/office/drawing/2014/main" id="{9912C762-CBC7-4AC8-AA07-BFE50983C56C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601147" y="2765418"/>
                        <a:ext cx="1835628" cy="42421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(Renato Muñoz)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8" name="CuadroTexto 19">
                        <a:extLst>
                          <a:ext uri="{FF2B5EF4-FFF2-40B4-BE49-F238E27FC236}">
                            <a16:creationId xmlns:a16="http://schemas.microsoft.com/office/drawing/2014/main" id="{0E531762-9CE6-4FDF-A4D3-ADE9C6EA5F1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7796" y="4365695"/>
                        <a:ext cx="1869071" cy="34509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</a:t>
                        </a:r>
                      </a:p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(Betsi Soto)</a:t>
                        </a:r>
                      </a:p>
                    </xdr:txBody>
                  </xdr:sp>
                  <xdr:sp macro="" textlink="">
                    <xdr:nvSpPr>
                      <xdr:cNvPr id="29" name="CuadroTexto 19">
                        <a:extLst>
                          <a:ext uri="{FF2B5EF4-FFF2-40B4-BE49-F238E27FC236}">
                            <a16:creationId xmlns:a16="http://schemas.microsoft.com/office/drawing/2014/main" id="{A7221A98-FC63-4B1F-89B2-52D629C35EC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87258" y="4748158"/>
                        <a:ext cx="1869071" cy="34509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</a:t>
                        </a:r>
                      </a:p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(Erick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Chuquiray)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0" name="CuadroTexto 19">
                        <a:extLst>
                          <a:ext uri="{FF2B5EF4-FFF2-40B4-BE49-F238E27FC236}">
                            <a16:creationId xmlns:a16="http://schemas.microsoft.com/office/drawing/2014/main" id="{3C7E1B57-0507-4BEF-BBCB-5F2FDC29CF3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4" y="5133942"/>
                        <a:ext cx="1869070" cy="33406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</a:t>
                        </a:r>
                      </a:p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1" name="CuadroTexto 19">
                        <a:extLst>
                          <a:ext uri="{FF2B5EF4-FFF2-40B4-BE49-F238E27FC236}">
                            <a16:creationId xmlns:a16="http://schemas.microsoft.com/office/drawing/2014/main" id="{F47BDD55-9384-49F5-BC67-6EC7B37F7251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5" y="5537800"/>
                        <a:ext cx="1869070" cy="370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(Volga Condori)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32" name="Conector: angular 31">
                        <a:extLst>
                          <a:ext uri="{FF2B5EF4-FFF2-40B4-BE49-F238E27FC236}">
                            <a16:creationId xmlns:a16="http://schemas.microsoft.com/office/drawing/2014/main" id="{0F9AF4B3-C19B-479C-8755-5C0E2C57BB4F}"/>
                          </a:ext>
                        </a:extLst>
                      </xdr:cNvPr>
                      <xdr:cNvCxnSpPr>
                        <a:cxnSpLocks/>
                        <a:stCxn id="27" idx="3"/>
                        <a:endCxn id="23" idx="2"/>
                      </xdr:cNvCxnSpPr>
                    </xdr:nvCxnSpPr>
                    <xdr:spPr>
                      <a:xfrm flipV="1">
                        <a:off x="2436775" y="2662280"/>
                        <a:ext cx="226596" cy="315244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3" name="Conector: angular 32">
                        <a:extLst>
                          <a:ext uri="{FF2B5EF4-FFF2-40B4-BE49-F238E27FC236}">
                            <a16:creationId xmlns:a16="http://schemas.microsoft.com/office/drawing/2014/main" id="{C744596B-5D67-4B64-BE7A-7F83E71D45E0}"/>
                          </a:ext>
                        </a:extLst>
                      </xdr:cNvPr>
                      <xdr:cNvCxnSpPr>
                        <a:cxnSpLocks/>
                        <a:stCxn id="39" idx="1"/>
                        <a:endCxn id="43" idx="2"/>
                      </xdr:cNvCxnSpPr>
                    </xdr:nvCxnSpPr>
                    <xdr:spPr>
                      <a:xfrm rot="10800000">
                        <a:off x="9302833" y="2662388"/>
                        <a:ext cx="255369" cy="2312648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4" name="Conector: angular 33">
                        <a:extLst>
                          <a:ext uri="{FF2B5EF4-FFF2-40B4-BE49-F238E27FC236}">
                            <a16:creationId xmlns:a16="http://schemas.microsoft.com/office/drawing/2014/main" id="{A7483E9D-B326-481F-B883-65BA0518B706}"/>
                          </a:ext>
                        </a:extLst>
                      </xdr:cNvPr>
                      <xdr:cNvCxnSpPr>
                        <a:cxnSpLocks/>
                        <a:stCxn id="41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46000" cy="3135365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35" name="CuadroTexto 19">
                        <a:extLst>
                          <a:ext uri="{FF2B5EF4-FFF2-40B4-BE49-F238E27FC236}">
                            <a16:creationId xmlns:a16="http://schemas.microsoft.com/office/drawing/2014/main" id="{83F851D5-C996-491C-AD3F-89F6CC54D06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3689646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Gestiór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(Milagros Ñique)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6" name="CuadroTexto 19">
                        <a:extLst>
                          <a:ext uri="{FF2B5EF4-FFF2-40B4-BE49-F238E27FC236}">
                            <a16:creationId xmlns:a16="http://schemas.microsoft.com/office/drawing/2014/main" id="{99315C5E-08ED-4A61-ACC1-98425C24B96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3188905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/>
                        <a:r>
                          <a:rPr lang="es-PE" sz="1200"/>
                          <a:t>(Jorge Pozo)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7" name="CuadroTexto 19">
                        <a:extLst>
                          <a:ext uri="{FF2B5EF4-FFF2-40B4-BE49-F238E27FC236}">
                            <a16:creationId xmlns:a16="http://schemas.microsoft.com/office/drawing/2014/main" id="{3C84FA09-AE4E-4A01-BCA2-DF25F9BF12D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2726812"/>
                        <a:ext cx="1848407" cy="4170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(Rubén Palacios)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8" name="CuadroTexto 19">
                        <a:extLst>
                          <a:ext uri="{FF2B5EF4-FFF2-40B4-BE49-F238E27FC236}">
                            <a16:creationId xmlns:a16="http://schemas.microsoft.com/office/drawing/2014/main" id="{ADBE0466-F3C3-456C-A95A-5A272F808AD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388507"/>
                        <a:ext cx="1848408" cy="35965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2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9" name="CuadroTexto 19">
                        <a:extLst>
                          <a:ext uri="{FF2B5EF4-FFF2-40B4-BE49-F238E27FC236}">
                            <a16:creationId xmlns:a16="http://schemas.microsoft.com/office/drawing/2014/main" id="{4FAC81BF-5917-49B1-A38C-F1B26A461F9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816130"/>
                        <a:ext cx="1863280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   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 incorporar)</a:t>
                        </a: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0" name="CuadroTexto 19">
                        <a:extLst>
                          <a:ext uri="{FF2B5EF4-FFF2-40B4-BE49-F238E27FC236}">
                            <a16:creationId xmlns:a16="http://schemas.microsoft.com/office/drawing/2014/main" id="{28543737-6BCF-44C5-8A99-67D549F54FF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188192"/>
                        <a:ext cx="1872648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            </a:t>
                        </a:r>
                        <a:r>
                          <a:rPr lang="es-PE" sz="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1" name="CuadroTexto 19">
                        <a:extLst>
                          <a:ext uri="{FF2B5EF4-FFF2-40B4-BE49-F238E27FC236}">
                            <a16:creationId xmlns:a16="http://schemas.microsoft.com/office/drawing/2014/main" id="{19842BB1-4927-4487-8C30-92778BF4C4A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607928"/>
                        <a:ext cx="1872649" cy="379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(Mayra Serrano)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42" name="Conector: angular 41">
                        <a:extLst>
                          <a:ext uri="{FF2B5EF4-FFF2-40B4-BE49-F238E27FC236}">
                            <a16:creationId xmlns:a16="http://schemas.microsoft.com/office/drawing/2014/main" id="{D2EF0770-AB5A-4452-BBDC-3E7341BA839F}"/>
                          </a:ext>
                        </a:extLst>
                      </xdr:cNvPr>
                      <xdr:cNvCxnSpPr>
                        <a:cxnSpLocks/>
                        <a:stCxn id="37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55370" cy="272973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43" name="CuadroTexto 19">
                        <a:extLst>
                          <a:ext uri="{FF2B5EF4-FFF2-40B4-BE49-F238E27FC236}">
                            <a16:creationId xmlns:a16="http://schemas.microsoft.com/office/drawing/2014/main" id="{C93500A4-87B3-4CE5-B5C0-93938CC84C1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8548298" y="2266943"/>
                        <a:ext cx="1509068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Social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r>
                          <a:rPr lang="es-PE" sz="1200">
                            <a:solidFill>
                              <a:srgbClr val="FF0000"/>
                            </a:solidFill>
                          </a:rPr>
                          <a:t>(por incorporar)</a:t>
                        </a:r>
                        <a:endParaRPr lang="es-PE" sz="900">
                          <a:solidFill>
                            <a:srgbClr val="FF0000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4" name="CuadroTexto 19">
                        <a:extLst>
                          <a:ext uri="{FF2B5EF4-FFF2-40B4-BE49-F238E27FC236}">
                            <a16:creationId xmlns:a16="http://schemas.microsoft.com/office/drawing/2014/main" id="{8976A237-148E-4DD3-A752-2E0621E56017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2755695" y="6371937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  <xdr:sp macro="" textlink="">
                    <xdr:nvSpPr>
                      <xdr:cNvPr id="45" name="CuadroTexto 123">
                        <a:extLst>
                          <a:ext uri="{FF2B5EF4-FFF2-40B4-BE49-F238E27FC236}">
                            <a16:creationId xmlns:a16="http://schemas.microsoft.com/office/drawing/2014/main" id="{523901E1-3D0F-427A-AD9C-F92DE7E6E27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620548" y="6398736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IN HOUSE</a:t>
                        </a:r>
                      </a:p>
                    </xdr:txBody>
                  </xdr:sp>
                  <xdr:sp macro="" textlink="">
                    <xdr:nvSpPr>
                      <xdr:cNvPr id="46" name="CuadroTexto 183">
                        <a:extLst>
                          <a:ext uri="{FF2B5EF4-FFF2-40B4-BE49-F238E27FC236}">
                            <a16:creationId xmlns:a16="http://schemas.microsoft.com/office/drawing/2014/main" id="{ABB19241-7DF1-45B1-BBFB-17AF4606112B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49148" y="6397542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Gestor</a:t>
                        </a:r>
                      </a:p>
                    </xdr:txBody>
                  </xdr:sp>
                  <xdr:sp macro="" textlink="">
                    <xdr:nvSpPr>
                      <xdr:cNvPr id="47" name="CuadroTexto 19">
                        <a:extLst>
                          <a:ext uri="{FF2B5EF4-FFF2-40B4-BE49-F238E27FC236}">
                            <a16:creationId xmlns:a16="http://schemas.microsoft.com/office/drawing/2014/main" id="{D6BD95B6-2A88-433D-B55A-7FBE095048E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28206" y="6378674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1">
                        <a:schemeClr val="dk1"/>
                      </a:lnRef>
                      <a:fillRef idx="2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</xdr:grpSp>
                <xdr:cxnSp macro="">
                  <xdr:nvCxnSpPr>
                    <xdr:cNvPr id="16" name="Conector: angular 15">
                      <a:extLst>
                        <a:ext uri="{FF2B5EF4-FFF2-40B4-BE49-F238E27FC236}">
                          <a16:creationId xmlns:a16="http://schemas.microsoft.com/office/drawing/2014/main" id="{12352C5A-75B1-404C-8386-E83C7291C4AD}"/>
                        </a:ext>
                      </a:extLst>
                    </xdr:cNvPr>
                    <xdr:cNvCxnSpPr>
                      <a:cxnSpLocks/>
                      <a:stCxn id="23" idx="2"/>
                      <a:endCxn id="19" idx="3"/>
                    </xdr:cNvCxnSpPr>
                  </xdr:nvCxnSpPr>
                  <xdr:spPr>
                    <a:xfrm rot="5400000">
                      <a:off x="2045370" y="2799880"/>
                      <a:ext cx="791336" cy="218977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17" name="Conector: angular 16">
                      <a:extLst>
                        <a:ext uri="{FF2B5EF4-FFF2-40B4-BE49-F238E27FC236}">
                          <a16:creationId xmlns:a16="http://schemas.microsoft.com/office/drawing/2014/main" id="{7231E4E7-B333-4905-88B1-356BAFA42E23}"/>
                        </a:ext>
                      </a:extLst>
                    </xdr:cNvPr>
                    <xdr:cNvCxnSpPr>
                      <a:cxnSpLocks/>
                      <a:stCxn id="23" idx="2"/>
                      <a:endCxn id="31" idx="3"/>
                    </xdr:cNvCxnSpPr>
                  </xdr:nvCxnSpPr>
                  <xdr:spPr>
                    <a:xfrm rot="5400000">
                      <a:off x="906806" y="3930824"/>
                      <a:ext cx="3060845" cy="226596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" name="Conector: angular 11">
                    <a:extLst>
                      <a:ext uri="{FF2B5EF4-FFF2-40B4-BE49-F238E27FC236}">
                        <a16:creationId xmlns:a16="http://schemas.microsoft.com/office/drawing/2014/main" id="{6C86F8A7-F14C-40F4-ADE0-1A8EC0A78B27}"/>
                      </a:ext>
                    </a:extLst>
                  </xdr:cNvPr>
                  <xdr:cNvCxnSpPr>
                    <a:stCxn id="23" idx="2"/>
                    <a:endCxn id="22" idx="3"/>
                  </xdr:cNvCxnSpPr>
                </xdr:nvCxnSpPr>
                <xdr:spPr>
                  <a:xfrm rot="5400000">
                    <a:off x="2013837" y="3070687"/>
                    <a:ext cx="1239491" cy="22412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" name="Conector: angular 12">
                    <a:extLst>
                      <a:ext uri="{FF2B5EF4-FFF2-40B4-BE49-F238E27FC236}">
                        <a16:creationId xmlns:a16="http://schemas.microsoft.com/office/drawing/2014/main" id="{7CCB22D3-40D2-4AB1-BC42-ABA421DFC31E}"/>
                      </a:ext>
                    </a:extLst>
                  </xdr:cNvPr>
                  <xdr:cNvCxnSpPr>
                    <a:cxnSpLocks/>
                    <a:stCxn id="23" idx="2"/>
                    <a:endCxn id="28" idx="3"/>
                  </xdr:cNvCxnSpPr>
                </xdr:nvCxnSpPr>
                <xdr:spPr>
                  <a:xfrm rot="5400000">
                    <a:off x="1699410" y="3392734"/>
                    <a:ext cx="1875964" cy="21650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4" name="Conector: angular 13">
                    <a:extLst>
                      <a:ext uri="{FF2B5EF4-FFF2-40B4-BE49-F238E27FC236}">
                        <a16:creationId xmlns:a16="http://schemas.microsoft.com/office/drawing/2014/main" id="{9415C8E8-3EB2-4187-8CB9-B7FF7DFF2AF2}"/>
                      </a:ext>
                    </a:extLst>
                  </xdr:cNvPr>
                  <xdr:cNvCxnSpPr>
                    <a:stCxn id="23" idx="2"/>
                    <a:endCxn id="29" idx="3"/>
                  </xdr:cNvCxnSpPr>
                </xdr:nvCxnSpPr>
                <xdr:spPr>
                  <a:xfrm rot="5400000">
                    <a:off x="1512909" y="3588697"/>
                    <a:ext cx="2258428" cy="207042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0" name="Conector: angular 9">
                  <a:extLst>
                    <a:ext uri="{FF2B5EF4-FFF2-40B4-BE49-F238E27FC236}">
                      <a16:creationId xmlns:a16="http://schemas.microsoft.com/office/drawing/2014/main" id="{0DE7E777-E48D-497B-95B4-8FF37344F33A}"/>
                    </a:ext>
                  </a:extLst>
                </xdr:cNvPr>
                <xdr:cNvCxnSpPr>
                  <a:cxnSpLocks/>
                  <a:stCxn id="21" idx="3"/>
                  <a:endCxn id="43" idx="1"/>
                </xdr:cNvCxnSpPr>
              </xdr:nvCxnSpPr>
              <xdr:spPr>
                <a:xfrm>
                  <a:off x="8863736" y="2425542"/>
                  <a:ext cx="183395" cy="1"/>
                </a:xfrm>
                <a:prstGeom prst="bentConnector3">
                  <a:avLst>
                    <a:gd name="adj1" fmla="val 50000"/>
                  </a:avLst>
                </a:prstGeom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sp macro="" textlink="">
        <xdr:nvSpPr>
          <xdr:cNvPr id="59" name="CuadroTexto 16">
            <a:extLst>
              <a:ext uri="{FF2B5EF4-FFF2-40B4-BE49-F238E27FC236}">
                <a16:creationId xmlns:a16="http://schemas.microsoft.com/office/drawing/2014/main" id="{364D3006-A330-4F1C-A762-F535FF0F621A}"/>
              </a:ext>
            </a:extLst>
          </xdr:cNvPr>
          <xdr:cNvSpPr txBox="1"/>
        </xdr:nvSpPr>
        <xdr:spPr>
          <a:xfrm>
            <a:off x="5280660" y="556260"/>
            <a:ext cx="2144486" cy="384139"/>
          </a:xfrm>
          <a:prstGeom prst="rect">
            <a:avLst/>
          </a:prstGeom>
          <a:ln/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PE" sz="900" b="0">
                <a:solidFill>
                  <a:sysClr val="windowText" lastClr="000000"/>
                </a:solidFill>
              </a:rPr>
              <a:t>IMPLEMENTACÓN</a:t>
            </a:r>
            <a:r>
              <a:rPr lang="es-PE" sz="900" b="0" baseline="0">
                <a:solidFill>
                  <a:sysClr val="windowText" lastClr="000000"/>
                </a:solidFill>
              </a:rPr>
              <a:t> DIRECTA</a:t>
            </a:r>
            <a:endParaRPr lang="es-PE" sz="1200" b="1">
              <a:solidFill>
                <a:sysClr val="windowText" lastClr="000000"/>
              </a:solidFill>
            </a:endParaRPr>
          </a:p>
        </xdr:txBody>
      </xdr:sp>
      <xdr:cxnSp macro="">
        <xdr:nvCxnSpPr>
          <xdr:cNvPr id="61" name="Conector recto de flecha 60">
            <a:extLst>
              <a:ext uri="{FF2B5EF4-FFF2-40B4-BE49-F238E27FC236}">
                <a16:creationId xmlns:a16="http://schemas.microsoft.com/office/drawing/2014/main" id="{0946907C-927C-4135-B3CD-1CDEAC247018}"/>
              </a:ext>
            </a:extLst>
          </xdr:cNvPr>
          <xdr:cNvCxnSpPr>
            <a:stCxn id="59" idx="2"/>
            <a:endCxn id="18" idx="0"/>
          </xdr:cNvCxnSpPr>
        </xdr:nvCxnSpPr>
        <xdr:spPr>
          <a:xfrm>
            <a:off x="6352903" y="940399"/>
            <a:ext cx="963" cy="163443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642662</xdr:colOff>
      <xdr:row>0</xdr:row>
      <xdr:rowOff>148735</xdr:rowOff>
    </xdr:from>
    <xdr:to>
      <xdr:col>31</xdr:col>
      <xdr:colOff>399622</xdr:colOff>
      <xdr:row>31</xdr:row>
      <xdr:rowOff>104136</xdr:rowOff>
    </xdr:to>
    <xdr:grpSp>
      <xdr:nvGrpSpPr>
        <xdr:cNvPr id="56" name="Grupo 55">
          <a:extLst>
            <a:ext uri="{FF2B5EF4-FFF2-40B4-BE49-F238E27FC236}">
              <a16:creationId xmlns:a16="http://schemas.microsoft.com/office/drawing/2014/main" id="{88D99CC0-C745-4835-B22A-F8BE4B996AB8}"/>
            </a:ext>
          </a:extLst>
        </xdr:cNvPr>
        <xdr:cNvGrpSpPr/>
      </xdr:nvGrpSpPr>
      <xdr:grpSpPr>
        <a:xfrm>
          <a:off x="2232923" y="148735"/>
          <a:ext cx="10888786" cy="5620705"/>
          <a:chOff x="982572" y="6819418"/>
          <a:chExt cx="10830074" cy="5667121"/>
        </a:xfrm>
      </xdr:grpSpPr>
      <xdr:sp macro="" textlink="">
        <xdr:nvSpPr>
          <xdr:cNvPr id="149" name="CuadroTexto 19">
            <a:extLst>
              <a:ext uri="{FF2B5EF4-FFF2-40B4-BE49-F238E27FC236}">
                <a16:creationId xmlns:a16="http://schemas.microsoft.com/office/drawing/2014/main" id="{A9308502-B1B4-4924-9FF5-5726A9665D0D}"/>
              </a:ext>
            </a:extLst>
          </xdr:cNvPr>
          <xdr:cNvSpPr txBox="1"/>
        </xdr:nvSpPr>
        <xdr:spPr>
          <a:xfrm>
            <a:off x="6511714" y="9835407"/>
            <a:ext cx="1865984" cy="345870"/>
          </a:xfrm>
          <a:prstGeom prst="rect">
            <a:avLst/>
          </a:prstGeom>
          <a:ln/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wrap="square" rtlCol="0" anchor="t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Supervisor</a:t>
            </a:r>
            <a:r>
              <a:rPr lang="es-PE" sz="1000" b="1" kern="12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 RC- </a:t>
            </a:r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s-PE" sz="10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Huaura</a:t>
            </a:r>
          </a:p>
        </xdr:txBody>
      </xdr:sp>
      <xdr:grpSp>
        <xdr:nvGrpSpPr>
          <xdr:cNvPr id="55" name="Grupo 54">
            <a:extLst>
              <a:ext uri="{FF2B5EF4-FFF2-40B4-BE49-F238E27FC236}">
                <a16:creationId xmlns:a16="http://schemas.microsoft.com/office/drawing/2014/main" id="{F4D41B93-F018-4C3D-B461-13D4E248022D}"/>
              </a:ext>
            </a:extLst>
          </xdr:cNvPr>
          <xdr:cNvGrpSpPr/>
        </xdr:nvGrpSpPr>
        <xdr:grpSpPr>
          <a:xfrm>
            <a:off x="982572" y="6819418"/>
            <a:ext cx="10830074" cy="5667121"/>
            <a:chOff x="972926" y="6819418"/>
            <a:chExt cx="10830074" cy="5667121"/>
          </a:xfrm>
        </xdr:grpSpPr>
        <xdr:sp macro="" textlink="">
          <xdr:nvSpPr>
            <xdr:cNvPr id="145" name="CuadroTexto 19">
              <a:extLst>
                <a:ext uri="{FF2B5EF4-FFF2-40B4-BE49-F238E27FC236}">
                  <a16:creationId xmlns:a16="http://schemas.microsoft.com/office/drawing/2014/main" id="{63FE6DEC-7EC1-4706-84D1-41B9F809D43B}"/>
                </a:ext>
              </a:extLst>
            </xdr:cNvPr>
            <xdr:cNvSpPr txBox="1"/>
          </xdr:nvSpPr>
          <xdr:spPr>
            <a:xfrm>
              <a:off x="6509358" y="10264013"/>
              <a:ext cx="1866600" cy="345659"/>
            </a:xfrm>
            <a:prstGeom prst="rect">
              <a:avLst/>
            </a:prstGeom>
            <a:ln/>
          </xdr:spPr>
          <xdr:style>
            <a:lnRef idx="2">
              <a:schemeClr val="accent5"/>
            </a:lnRef>
            <a:fillRef idx="1">
              <a:schemeClr val="lt1"/>
            </a:fillRef>
            <a:effectRef idx="0">
              <a:schemeClr val="accent5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Comunitario-1</a:t>
              </a:r>
            </a:p>
          </xdr:txBody>
        </xdr:sp>
        <xdr:sp macro="" textlink="">
          <xdr:nvSpPr>
            <xdr:cNvPr id="146" name="CuadroTexto 19">
              <a:extLst>
                <a:ext uri="{FF2B5EF4-FFF2-40B4-BE49-F238E27FC236}">
                  <a16:creationId xmlns:a16="http://schemas.microsoft.com/office/drawing/2014/main" id="{7D1C6484-02C4-49AB-83A8-5EC22D38ED16}"/>
                </a:ext>
              </a:extLst>
            </xdr:cNvPr>
            <xdr:cNvSpPr txBox="1"/>
          </xdr:nvSpPr>
          <xdr:spPr>
            <a:xfrm>
              <a:off x="6510445" y="10691666"/>
              <a:ext cx="1866600" cy="345662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Comunitario-2</a:t>
              </a:r>
            </a:p>
          </xdr:txBody>
        </xdr:sp>
        <xdr:sp macro="" textlink="">
          <xdr:nvSpPr>
            <xdr:cNvPr id="147" name="CuadroTexto 19">
              <a:extLst>
                <a:ext uri="{FF2B5EF4-FFF2-40B4-BE49-F238E27FC236}">
                  <a16:creationId xmlns:a16="http://schemas.microsoft.com/office/drawing/2014/main" id="{38230E15-B6B1-487D-9467-5F5FD1AC909D}"/>
                </a:ext>
              </a:extLst>
            </xdr:cNvPr>
            <xdr:cNvSpPr txBox="1"/>
          </xdr:nvSpPr>
          <xdr:spPr>
            <a:xfrm>
              <a:off x="6509558" y="11115949"/>
              <a:ext cx="1866599" cy="334549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Comunitario-3</a:t>
              </a:r>
            </a:p>
          </xdr:txBody>
        </xdr:sp>
        <xdr:sp macro="" textlink="">
          <xdr:nvSpPr>
            <xdr:cNvPr id="148" name="CuadroTexto 19">
              <a:extLst>
                <a:ext uri="{FF2B5EF4-FFF2-40B4-BE49-F238E27FC236}">
                  <a16:creationId xmlns:a16="http://schemas.microsoft.com/office/drawing/2014/main" id="{9B7E0B7D-FA7E-4F43-8353-4C03B1A56656}"/>
                </a:ext>
              </a:extLst>
            </xdr:cNvPr>
            <xdr:cNvSpPr txBox="1"/>
          </xdr:nvSpPr>
          <xdr:spPr>
            <a:xfrm>
              <a:off x="6500138" y="11507077"/>
              <a:ext cx="1866599" cy="371395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s-PE" sz="900" b="1" kern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Relacionista Comunitario-4</a:t>
              </a:r>
              <a:endParaRPr lang="es-PE" sz="200" b="1">
                <a:effectLst/>
              </a:endParaRPr>
            </a:p>
          </xdr:txBody>
        </xdr:sp>
        <xdr:grpSp>
          <xdr:nvGrpSpPr>
            <xdr:cNvPr id="54" name="Grupo 53">
              <a:extLst>
                <a:ext uri="{FF2B5EF4-FFF2-40B4-BE49-F238E27FC236}">
                  <a16:creationId xmlns:a16="http://schemas.microsoft.com/office/drawing/2014/main" id="{B88DB747-520A-43B8-B03F-B8F667517E26}"/>
                </a:ext>
              </a:extLst>
            </xdr:cNvPr>
            <xdr:cNvGrpSpPr/>
          </xdr:nvGrpSpPr>
          <xdr:grpSpPr>
            <a:xfrm>
              <a:off x="972926" y="6819418"/>
              <a:ext cx="10830074" cy="5667121"/>
              <a:chOff x="972926" y="6819418"/>
              <a:chExt cx="10830074" cy="5667121"/>
            </a:xfrm>
          </xdr:grpSpPr>
          <xdr:grpSp>
            <xdr:nvGrpSpPr>
              <xdr:cNvPr id="52" name="Grupo 51">
                <a:extLst>
                  <a:ext uri="{FF2B5EF4-FFF2-40B4-BE49-F238E27FC236}">
                    <a16:creationId xmlns:a16="http://schemas.microsoft.com/office/drawing/2014/main" id="{83638458-1A7C-43C3-AF6E-649C0539DBF5}"/>
                  </a:ext>
                </a:extLst>
              </xdr:cNvPr>
              <xdr:cNvGrpSpPr/>
            </xdr:nvGrpSpPr>
            <xdr:grpSpPr>
              <a:xfrm>
                <a:off x="972926" y="6819418"/>
                <a:ext cx="10830074" cy="5667121"/>
                <a:chOff x="972926" y="6819418"/>
                <a:chExt cx="10830074" cy="5667121"/>
              </a:xfrm>
            </xdr:grpSpPr>
            <xdr:sp macro="" textlink="">
              <xdr:nvSpPr>
                <xdr:cNvPr id="122" name="CuadroTexto 19">
                  <a:extLst>
                    <a:ext uri="{FF2B5EF4-FFF2-40B4-BE49-F238E27FC236}">
                      <a16:creationId xmlns:a16="http://schemas.microsoft.com/office/drawing/2014/main" id="{4DE0E964-A5EB-4B4F-A2DF-D56D9C51ED9E}"/>
                    </a:ext>
                  </a:extLst>
                </xdr:cNvPr>
                <xdr:cNvSpPr txBox="1"/>
              </xdr:nvSpPr>
              <xdr:spPr>
                <a:xfrm>
                  <a:off x="4224500" y="9821290"/>
                  <a:ext cx="1865984" cy="345870"/>
                </a:xfrm>
                <a:prstGeom prst="rect">
                  <a:avLst/>
                </a:prstGeom>
                <a:ln/>
              </xdr:spPr>
              <xdr:style>
                <a:lnRef idx="2">
                  <a:schemeClr val="accent5"/>
                </a:lnRef>
                <a:fillRef idx="1">
                  <a:schemeClr val="lt1"/>
                </a:fillRef>
                <a:effectRef idx="0">
                  <a:schemeClr val="accent5"/>
                </a:effectRef>
                <a:fontRef idx="minor">
                  <a:schemeClr val="dk1"/>
                </a:fontRef>
              </xdr:style>
              <xdr:txBody>
                <a:bodyPr wrap="square" rtlCol="0" anchor="t"/>
                <a:lstStyle>
                  <a:defPPr>
                    <a:defRPr lang="es-E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indent="0" algn="ctr"/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Supervisor</a:t>
                  </a:r>
                  <a:r>
                    <a:rPr lang="es-PE" sz="1000" b="1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de RC- </a:t>
                  </a:r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Cañete</a:t>
                  </a:r>
                </a:p>
              </xdr:txBody>
            </xdr:sp>
            <xdr:grpSp>
              <xdr:nvGrpSpPr>
                <xdr:cNvPr id="49" name="Grupo 48">
                  <a:extLst>
                    <a:ext uri="{FF2B5EF4-FFF2-40B4-BE49-F238E27FC236}">
                      <a16:creationId xmlns:a16="http://schemas.microsoft.com/office/drawing/2014/main" id="{D1BA1454-820E-4815-A73B-E9571DB7019C}"/>
                    </a:ext>
                  </a:extLst>
                </xdr:cNvPr>
                <xdr:cNvGrpSpPr/>
              </xdr:nvGrpSpPr>
              <xdr:grpSpPr>
                <a:xfrm>
                  <a:off x="972926" y="6819418"/>
                  <a:ext cx="10830074" cy="5667121"/>
                  <a:chOff x="963280" y="6819418"/>
                  <a:chExt cx="10830074" cy="5667121"/>
                </a:xfrm>
              </xdr:grpSpPr>
              <xdr:grpSp>
                <xdr:nvGrpSpPr>
                  <xdr:cNvPr id="64" name="Grupo 63">
                    <a:extLst>
                      <a:ext uri="{FF2B5EF4-FFF2-40B4-BE49-F238E27FC236}">
                        <a16:creationId xmlns:a16="http://schemas.microsoft.com/office/drawing/2014/main" id="{5E808876-E9BD-417F-8D28-AC63A807972E}"/>
                      </a:ext>
                    </a:extLst>
                  </xdr:cNvPr>
                  <xdr:cNvGrpSpPr/>
                </xdr:nvGrpSpPr>
                <xdr:grpSpPr>
                  <a:xfrm>
                    <a:off x="963280" y="6819418"/>
                    <a:ext cx="10830074" cy="5667121"/>
                    <a:chOff x="910642" y="556260"/>
                    <a:chExt cx="10850978" cy="5655763"/>
                  </a:xfrm>
                </xdr:grpSpPr>
                <xdr:grpSp>
                  <xdr:nvGrpSpPr>
                    <xdr:cNvPr id="69" name="Grupo 68">
                      <a:extLst>
                        <a:ext uri="{FF2B5EF4-FFF2-40B4-BE49-F238E27FC236}">
                          <a16:creationId xmlns:a16="http://schemas.microsoft.com/office/drawing/2014/main" id="{69BDC574-25EA-412A-8BF6-3205CB6068C0}"/>
                        </a:ext>
                      </a:extLst>
                    </xdr:cNvPr>
                    <xdr:cNvGrpSpPr/>
                  </xdr:nvGrpSpPr>
                  <xdr:grpSpPr>
                    <a:xfrm>
                      <a:off x="910642" y="1103842"/>
                      <a:ext cx="10850978" cy="5108181"/>
                      <a:chOff x="1069336" y="1648308"/>
                      <a:chExt cx="10850978" cy="5108181"/>
                    </a:xfrm>
                  </xdr:grpSpPr>
                  <xdr:cxnSp macro="">
                    <xdr:nvCxnSpPr>
                      <xdr:cNvPr id="71" name="Conector: angular 70">
                        <a:extLst>
                          <a:ext uri="{FF2B5EF4-FFF2-40B4-BE49-F238E27FC236}">
                            <a16:creationId xmlns:a16="http://schemas.microsoft.com/office/drawing/2014/main" id="{54EE5061-3913-4C29-88C6-870AE6B3E249}"/>
                          </a:ext>
                        </a:extLst>
                      </xdr:cNvPr>
                      <xdr:cNvCxnSpPr>
                        <a:stCxn id="108" idx="2"/>
                        <a:endCxn id="100" idx="1"/>
                      </xdr:cNvCxnSpPr>
                    </xdr:nvCxnSpPr>
                    <xdr:spPr>
                      <a:xfrm rot="16200000" flipH="1">
                        <a:off x="9302533" y="3122396"/>
                        <a:ext cx="1253632" cy="255369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72" name="Conector: angular 71">
                        <a:extLst>
                          <a:ext uri="{FF2B5EF4-FFF2-40B4-BE49-F238E27FC236}">
                            <a16:creationId xmlns:a16="http://schemas.microsoft.com/office/drawing/2014/main" id="{3926CA14-6BD3-4D09-A3D4-F10E697E65DE}"/>
                          </a:ext>
                        </a:extLst>
                      </xdr:cNvPr>
                      <xdr:cNvCxnSpPr>
                        <a:stCxn id="108" idx="2"/>
                        <a:endCxn id="101" idx="1"/>
                      </xdr:cNvCxnSpPr>
                    </xdr:nvCxnSpPr>
                    <xdr:spPr>
                      <a:xfrm rot="16200000" flipH="1">
                        <a:off x="9552905" y="2872025"/>
                        <a:ext cx="752891" cy="255370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73" name="Grupo 72">
                        <a:extLst>
                          <a:ext uri="{FF2B5EF4-FFF2-40B4-BE49-F238E27FC236}">
                            <a16:creationId xmlns:a16="http://schemas.microsoft.com/office/drawing/2014/main" id="{3E89D875-55A7-4ECB-9012-8EFE8CC36DA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69336" y="1648308"/>
                        <a:ext cx="10850978" cy="5108181"/>
                        <a:chOff x="1069336" y="1648308"/>
                        <a:chExt cx="10850978" cy="5108181"/>
                      </a:xfrm>
                    </xdr:grpSpPr>
                    <xdr:grpSp>
                      <xdr:nvGrpSpPr>
                        <xdr:cNvPr id="74" name="Grupo 73">
                          <a:extLst>
                            <a:ext uri="{FF2B5EF4-FFF2-40B4-BE49-F238E27FC236}">
                              <a16:creationId xmlns:a16="http://schemas.microsoft.com/office/drawing/2014/main" id="{B37ECF1E-4F82-437F-9253-50257B748AA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1069336" y="1648308"/>
                          <a:ext cx="10850978" cy="5108181"/>
                          <a:chOff x="652776" y="1588155"/>
                          <a:chExt cx="10850978" cy="5108181"/>
                        </a:xfrm>
                      </xdr:grpSpPr>
                      <xdr:grpSp>
                        <xdr:nvGrpSpPr>
                          <xdr:cNvPr id="76" name="Grupo 75">
                            <a:extLst>
                              <a:ext uri="{FF2B5EF4-FFF2-40B4-BE49-F238E27FC236}">
                                <a16:creationId xmlns:a16="http://schemas.microsoft.com/office/drawing/2014/main" id="{BEE32509-E886-4358-9F31-8896A4B0C6CF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652776" y="1588155"/>
                            <a:ext cx="10850978" cy="5108181"/>
                            <a:chOff x="457658" y="1538851"/>
                            <a:chExt cx="10850978" cy="5108181"/>
                          </a:xfrm>
                        </xdr:grpSpPr>
                        <xdr:grpSp>
                          <xdr:nvGrpSpPr>
                            <xdr:cNvPr id="80" name="Grupo 79">
                              <a:extLst>
                                <a:ext uri="{FF2B5EF4-FFF2-40B4-BE49-F238E27FC236}">
                                  <a16:creationId xmlns:a16="http://schemas.microsoft.com/office/drawing/2014/main" id="{6035B5D2-5EDB-4D55-BD04-30B8C73651EC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7658" y="1538851"/>
                              <a:ext cx="10850978" cy="5108181"/>
                              <a:chOff x="570503" y="1687431"/>
                              <a:chExt cx="10850978" cy="5108181"/>
                            </a:xfrm>
                          </xdr:grpSpPr>
                          <xdr:sp macro="" textlink="">
                            <xdr:nvSpPr>
                              <xdr:cNvPr id="83" name="CuadroTexto 16">
                                <a:extLst>
                                  <a:ext uri="{FF2B5EF4-FFF2-40B4-BE49-F238E27FC236}">
                                    <a16:creationId xmlns:a16="http://schemas.microsoft.com/office/drawing/2014/main" id="{A8B36402-CFE0-4A5C-A682-FB7FCA2D8FA6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4941484" y="1687431"/>
                                <a:ext cx="2144486" cy="38413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Coordinador</a:t>
                                </a:r>
                                <a:r>
                                  <a:rPr lang="es-PE" sz="1050" b="1" baseline="0">
                                    <a:solidFill>
                                      <a:sysClr val="windowText" lastClr="000000"/>
                                    </a:solidFill>
                                  </a:rPr>
                                  <a:t> Social</a:t>
                                </a:r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 – Paquete 5 </a:t>
                                </a:r>
                              </a:p>
                              <a:p>
                                <a:pPr algn="ctr"/>
                                <a:r>
                                  <a:rPr lang="es-PE" sz="900">
                                    <a:solidFill>
                                      <a:sysClr val="windowText" lastClr="000000"/>
                                    </a:solidFill>
                                  </a:rPr>
                                  <a:t>(Cañete –Huaura)</a:t>
                                </a:r>
                                <a:endParaRPr lang="es-PE" sz="1200" b="1">
                                  <a:solidFill>
                                    <a:sysClr val="windowText" lastClr="00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84" name="CuadroTexto 19">
                                <a:extLst>
                                  <a:ext uri="{FF2B5EF4-FFF2-40B4-BE49-F238E27FC236}">
                                    <a16:creationId xmlns:a16="http://schemas.microsoft.com/office/drawing/2014/main" id="{57A0A5AF-B139-47E5-81BE-A4336E6AA2E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95836" y="3250158"/>
                                <a:ext cx="1848558" cy="406916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5" name="CuadroTexto 84">
                                <a:extLst>
                                  <a:ext uri="{FF2B5EF4-FFF2-40B4-BE49-F238E27FC236}">
                                    <a16:creationId xmlns:a16="http://schemas.microsoft.com/office/drawing/2014/main" id="{A4311349-D15C-48AF-BD7F-2A51E398E6B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764658" y="2337287"/>
                                <a:ext cx="950446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CAÑETE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6" name="CuadroTexto 85">
                                <a:extLst>
                                  <a:ext uri="{FF2B5EF4-FFF2-40B4-BE49-F238E27FC236}">
                                    <a16:creationId xmlns:a16="http://schemas.microsoft.com/office/drawing/2014/main" id="{5E5149C7-9CE5-4321-9797-6B08950A399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7386235" y="2337287"/>
                                <a:ext cx="978668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HUAURA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7" name="CuadroTexto 19">
                                <a:extLst>
                                  <a:ext uri="{FF2B5EF4-FFF2-40B4-BE49-F238E27FC236}">
                                    <a16:creationId xmlns:a16="http://schemas.microsoft.com/office/drawing/2014/main" id="{CB2EA667-062A-4D98-A61B-41A006A23DA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70503" y="3705772"/>
                                <a:ext cx="1868744" cy="3919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8" name="CuadroTexto 19">
                                <a:extLst>
                                  <a:ext uri="{FF2B5EF4-FFF2-40B4-BE49-F238E27FC236}">
                                    <a16:creationId xmlns:a16="http://schemas.microsoft.com/office/drawing/2014/main" id="{BEDD5198-D458-40C7-B803-D525351F23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728835" y="2266835"/>
                                <a:ext cx="1869071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 Social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                     </a:t>
                                </a:r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89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1B56C951-8A2B-4AC6-B957-A8F046D401AC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1"/>
                                <a:endCxn id="85" idx="3"/>
                              </xdr:cNvCxnSpPr>
                            </xdr:nvCxnSpPr>
                            <xdr:spPr>
                              <a:xfrm rot="10800000" flipV="1">
                                <a:off x="4715104" y="1879501"/>
                                <a:ext cx="226380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0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3F9E80BC-3F44-4FEF-98EF-7F314B770872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3"/>
                                <a:endCxn id="86" idx="1"/>
                              </xdr:cNvCxnSpPr>
                            </xdr:nvCxnSpPr>
                            <xdr:spPr>
                              <a:xfrm>
                                <a:off x="7085970" y="1879501"/>
                                <a:ext cx="300265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1" name="Conector: angular 90">
                                <a:extLst>
                                  <a:ext uri="{FF2B5EF4-FFF2-40B4-BE49-F238E27FC236}">
                                    <a16:creationId xmlns:a16="http://schemas.microsoft.com/office/drawing/2014/main" id="{85571A41-9CC5-455A-91F6-2545FF9DE4A3}"/>
                                  </a:ext>
                                </a:extLst>
                              </xdr:cNvPr>
                              <xdr:cNvCxnSpPr>
                                <a:cxnSpLocks/>
                                <a:stCxn id="88" idx="3"/>
                                <a:endCxn id="85" idx="1"/>
                              </xdr:cNvCxnSpPr>
                            </xdr:nvCxnSpPr>
                            <xdr:spPr>
                              <a:xfrm>
                                <a:off x="3597906" y="2464558"/>
                                <a:ext cx="166752" cy="107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92" name="CuadroTexto 19">
                                <a:extLst>
                                  <a:ext uri="{FF2B5EF4-FFF2-40B4-BE49-F238E27FC236}">
                                    <a16:creationId xmlns:a16="http://schemas.microsoft.com/office/drawing/2014/main" id="{D315FD9F-E803-44C2-88E9-9B17EBC807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01147" y="2765418"/>
                                <a:ext cx="1835628" cy="424211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3" name="CuadroTexto 19">
                                <a:extLst>
                                  <a:ext uri="{FF2B5EF4-FFF2-40B4-BE49-F238E27FC236}">
                                    <a16:creationId xmlns:a16="http://schemas.microsoft.com/office/drawing/2014/main" id="{DCB1FCF8-0C30-4DAF-BA1E-B6B1AC9DBC38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156" y="4563815"/>
                                <a:ext cx="1869071" cy="34509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5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5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4" name="CuadroTexto 19">
                                <a:extLst>
                                  <a:ext uri="{FF2B5EF4-FFF2-40B4-BE49-F238E27FC236}">
                                    <a16:creationId xmlns:a16="http://schemas.microsoft.com/office/drawing/2014/main" id="{C0465ACB-F137-48F9-AD28-7A3A8F8CD7E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40241" y="4986391"/>
                                <a:ext cx="1869071" cy="34509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5" name="CuadroTexto 19">
                                <a:extLst>
                                  <a:ext uri="{FF2B5EF4-FFF2-40B4-BE49-F238E27FC236}">
                                    <a16:creationId xmlns:a16="http://schemas.microsoft.com/office/drawing/2014/main" id="{954279C3-3AA7-44C8-9D57-05A94317D36A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356" y="5400845"/>
                                <a:ext cx="1869070" cy="33406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Comunitario-3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6" name="CuadroTexto 19">
                                <a:extLst>
                                  <a:ext uri="{FF2B5EF4-FFF2-40B4-BE49-F238E27FC236}">
                                    <a16:creationId xmlns:a16="http://schemas.microsoft.com/office/drawing/2014/main" id="{10A23ABC-32E6-46E3-BA4A-2246064D29BC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29983" y="5807230"/>
                                <a:ext cx="1869070" cy="370650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9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Comunitario-4</a:t>
                                </a:r>
                                <a:endParaRPr lang="es-PE" sz="200" b="1">
                                  <a:effectLst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97" name="Conector: angular 96">
                                <a:extLst>
                                  <a:ext uri="{FF2B5EF4-FFF2-40B4-BE49-F238E27FC236}">
                                    <a16:creationId xmlns:a16="http://schemas.microsoft.com/office/drawing/2014/main" id="{6DFFADCC-15FB-4C60-83AF-AAFF3DE72CC0}"/>
                                  </a:ext>
                                </a:extLst>
                              </xdr:cNvPr>
                              <xdr:cNvCxnSpPr>
                                <a:cxnSpLocks/>
                                <a:stCxn id="92" idx="3"/>
                                <a:endCxn id="88" idx="2"/>
                              </xdr:cNvCxnSpPr>
                            </xdr:nvCxnSpPr>
                            <xdr:spPr>
                              <a:xfrm flipV="1">
                                <a:off x="2436775" y="2662280"/>
                                <a:ext cx="226596" cy="315244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0" name="CuadroTexto 19">
                                <a:extLst>
                                  <a:ext uri="{FF2B5EF4-FFF2-40B4-BE49-F238E27FC236}">
                                    <a16:creationId xmlns:a16="http://schemas.microsoft.com/office/drawing/2014/main" id="{47BC8DF4-2D1B-4655-8E78-68EED25BC74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1" y="3689646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1" name="CuadroTexto 19">
                                <a:extLst>
                                  <a:ext uri="{FF2B5EF4-FFF2-40B4-BE49-F238E27FC236}">
                                    <a16:creationId xmlns:a16="http://schemas.microsoft.com/office/drawing/2014/main" id="{E7B3ABE5-842D-44DE-AAF0-3FDBB00AB860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3188905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2" name="CuadroTexto 19">
                                <a:extLst>
                                  <a:ext uri="{FF2B5EF4-FFF2-40B4-BE49-F238E27FC236}">
                                    <a16:creationId xmlns:a16="http://schemas.microsoft.com/office/drawing/2014/main" id="{494E02F8-9B7C-4568-891B-B2FC3C7AD68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2726812"/>
                                <a:ext cx="1848407" cy="4170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 defTabSz="914400" rtl="0" eaLnBrk="1" latinLnBrk="0" hangingPunct="1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  <a:p>
                                <a:pPr marL="0" indent="0" algn="ctr"/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107" name="Conector: angular 106">
                                <a:extLst>
                                  <a:ext uri="{FF2B5EF4-FFF2-40B4-BE49-F238E27FC236}">
                                    <a16:creationId xmlns:a16="http://schemas.microsoft.com/office/drawing/2014/main" id="{2472B74E-DFCB-4611-BA0A-796E51E9370C}"/>
                                  </a:ext>
                                </a:extLst>
                              </xdr:cNvPr>
                              <xdr:cNvCxnSpPr>
                                <a:cxnSpLocks/>
                                <a:stCxn id="102" idx="1"/>
                                <a:endCxn id="108" idx="2"/>
                              </xdr:cNvCxnSpPr>
                            </xdr:nvCxnSpPr>
                            <xdr:spPr>
                              <a:xfrm rot="10800000">
                                <a:off x="9302832" y="2662389"/>
                                <a:ext cx="255370" cy="272973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8" name="CuadroTexto 19">
                                <a:extLst>
                                  <a:ext uri="{FF2B5EF4-FFF2-40B4-BE49-F238E27FC236}">
                                    <a16:creationId xmlns:a16="http://schemas.microsoft.com/office/drawing/2014/main" id="{D6DD64CB-3D5B-4737-B10E-7EFCAEEF93CB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8548298" y="2266943"/>
                                <a:ext cx="1509068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Social</a:t>
                                </a:r>
                                <a:endParaRPr lang="es-PE" sz="1000" b="1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9" name="CuadroTexto 19">
                                <a:extLst>
                                  <a:ext uri="{FF2B5EF4-FFF2-40B4-BE49-F238E27FC236}">
                                    <a16:creationId xmlns:a16="http://schemas.microsoft.com/office/drawing/2014/main" id="{9FE1C335-7B80-47FB-A85C-169077A9D0E4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2755688" y="6493841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8 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0" name="CuadroTexto 123">
                                <a:extLst>
                                  <a:ext uri="{FF2B5EF4-FFF2-40B4-BE49-F238E27FC236}">
                                    <a16:creationId xmlns:a16="http://schemas.microsoft.com/office/drawing/2014/main" id="{A3F9526F-6C48-46CE-8A2A-6B3E9610DC3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603308" y="6546761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Subcontratista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1" name="CuadroTexto 183">
                                <a:extLst>
                                  <a:ext uri="{FF2B5EF4-FFF2-40B4-BE49-F238E27FC236}">
                                    <a16:creationId xmlns:a16="http://schemas.microsoft.com/office/drawing/2014/main" id="{D2E433B7-4CF8-4188-8D5C-D77AB07E6192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469821" y="6536860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puestos del gestor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2" name="CuadroTexto 19">
                                <a:extLst>
                                  <a:ext uri="{FF2B5EF4-FFF2-40B4-BE49-F238E27FC236}">
                                    <a16:creationId xmlns:a16="http://schemas.microsoft.com/office/drawing/2014/main" id="{9C23AEA9-BCCC-4A0B-AC86-F631A797FF8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14422" y="6483163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1">
                                <a:schemeClr val="dk1"/>
                              </a:lnRef>
                              <a:fillRef idx="2">
                                <a:schemeClr val="dk1"/>
                              </a:fillRef>
                              <a:effectRef idx="1">
                                <a:schemeClr val="dk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9 </a:t>
                                </a:r>
                              </a:p>
                            </xdr:txBody>
                          </xdr:sp>
                        </xdr:grpSp>
                        <xdr:cxnSp macro="">
                          <xdr:nvCxnSpPr>
                            <xdr:cNvPr id="81" name="Conector: angular 80">
                              <a:extLst>
                                <a:ext uri="{FF2B5EF4-FFF2-40B4-BE49-F238E27FC236}">
                                  <a16:creationId xmlns:a16="http://schemas.microsoft.com/office/drawing/2014/main" id="{C4CACF74-9887-425D-8F3B-1EED580252CB}"/>
                                </a:ext>
                              </a:extLst>
                            </xdr:cNvPr>
                            <xdr:cNvCxnSpPr>
                              <a:cxnSpLocks/>
                              <a:stCxn id="88" idx="2"/>
                              <a:endCxn id="84" idx="3"/>
                            </xdr:cNvCxnSpPr>
                          </xdr:nvCxnSpPr>
                          <xdr:spPr>
                            <a:xfrm rot="5400000">
                              <a:off x="2045370" y="2799880"/>
                              <a:ext cx="791336" cy="218977"/>
                            </a:xfrm>
                            <a:prstGeom prst="bentConnector2">
                              <a:avLst/>
                            </a:prstGeom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  <xdr:cxnSp macro="">
                        <xdr:nvCxnSpPr>
                          <xdr:cNvPr id="77" name="Conector: angular 76">
                            <a:extLst>
                              <a:ext uri="{FF2B5EF4-FFF2-40B4-BE49-F238E27FC236}">
                                <a16:creationId xmlns:a16="http://schemas.microsoft.com/office/drawing/2014/main" id="{1881E0F9-BCC7-4B6D-9148-D514E0A3E265}"/>
                              </a:ext>
                            </a:extLst>
                          </xdr:cNvPr>
                          <xdr:cNvCxnSpPr>
                            <a:stCxn id="88" idx="2"/>
                            <a:endCxn id="87" idx="3"/>
                          </xdr:cNvCxnSpPr>
                        </xdr:nvCxnSpPr>
                        <xdr:spPr>
                          <a:xfrm rot="5400000">
                            <a:off x="2013837" y="3070687"/>
                            <a:ext cx="1239491" cy="224124"/>
                          </a:xfrm>
                          <a:prstGeom prst="bentConnector2">
                            <a:avLst/>
                          </a:prstGeom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  <xdr:cxnSp macro="">
                      <xdr:nvCxnSpPr>
                        <xdr:cNvPr id="75" name="Conector: angular 74">
                          <a:extLst>
                            <a:ext uri="{FF2B5EF4-FFF2-40B4-BE49-F238E27FC236}">
                              <a16:creationId xmlns:a16="http://schemas.microsoft.com/office/drawing/2014/main" id="{D9FD232F-FEFD-4F91-9FDF-71A3D3AB80E0}"/>
                            </a:ext>
                          </a:extLst>
                        </xdr:cNvPr>
                        <xdr:cNvCxnSpPr>
                          <a:cxnSpLocks/>
                          <a:stCxn id="86" idx="3"/>
                          <a:endCxn id="108" idx="1"/>
                        </xdr:cNvCxnSpPr>
                      </xdr:nvCxnSpPr>
                      <xdr:spPr>
                        <a:xfrm>
                          <a:off x="8863736" y="2425542"/>
                          <a:ext cx="183395" cy="1"/>
                        </a:xfrm>
                        <a:prstGeom prst="bentConnector3">
                          <a:avLst>
                            <a:gd name="adj1" fmla="val 50000"/>
                          </a:avLst>
                        </a:prstGeom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</xdr:grpSp>
                <xdr:sp macro="" textlink="">
                  <xdr:nvSpPr>
                    <xdr:cNvPr id="66" name="CuadroTexto 16">
                      <a:extLst>
                        <a:ext uri="{FF2B5EF4-FFF2-40B4-BE49-F238E27FC236}">
                          <a16:creationId xmlns:a16="http://schemas.microsoft.com/office/drawing/2014/main" id="{86E4734A-2059-4C7F-8DE9-85E09127A856}"/>
                        </a:ext>
                      </a:extLst>
                    </xdr:cNvPr>
                    <xdr:cNvSpPr txBox="1"/>
                  </xdr:nvSpPr>
                  <xdr:spPr>
                    <a:xfrm>
                      <a:off x="5280660" y="556260"/>
                      <a:ext cx="2144486" cy="384139"/>
                    </a:xfrm>
                    <a:prstGeom prst="rect">
                      <a:avLst/>
                    </a:prstGeom>
                    <a:ln/>
                  </xdr:spPr>
                  <xdr:style>
                    <a:lnRef idx="2">
                      <a:schemeClr val="dk1"/>
                    </a:lnRef>
                    <a:fillRef idx="1">
                      <a:schemeClr val="lt1"/>
                    </a:fillRef>
                    <a:effectRef idx="0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wrap="square" rtlCol="0" anchor="ctr"/>
                    <a:lstStyle>
                      <a:defPPr>
                        <a:defRPr lang="es-E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r>
                        <a:rPr lang="es-PE" sz="900" b="0">
                          <a:solidFill>
                            <a:sysClr val="windowText" lastClr="000000"/>
                          </a:solidFill>
                        </a:rPr>
                        <a:t>IMPLEMENTACÓN</a:t>
                      </a:r>
                      <a:r>
                        <a:rPr lang="es-PE" sz="900" b="0" baseline="0">
                          <a:solidFill>
                            <a:sysClr val="windowText" lastClr="000000"/>
                          </a:solidFill>
                        </a:rPr>
                        <a:t> POR SUBCONTRATISTA</a:t>
                      </a:r>
                      <a:endParaRPr lang="es-PE" sz="1200" b="1">
                        <a:solidFill>
                          <a:sysClr val="windowText" lastClr="000000"/>
                        </a:solidFill>
                      </a:endParaRPr>
                    </a:p>
                  </xdr:txBody>
                </xdr:sp>
                <xdr:cxnSp macro="">
                  <xdr:nvCxnSpPr>
                    <xdr:cNvPr id="67" name="Conector recto de flecha 66">
                      <a:extLst>
                        <a:ext uri="{FF2B5EF4-FFF2-40B4-BE49-F238E27FC236}">
                          <a16:creationId xmlns:a16="http://schemas.microsoft.com/office/drawing/2014/main" id="{7902219D-0494-4FDC-A5A5-1D3837BF5139}"/>
                        </a:ext>
                      </a:extLst>
                    </xdr:cNvPr>
                    <xdr:cNvCxnSpPr>
                      <a:stCxn id="66" idx="2"/>
                      <a:endCxn id="83" idx="0"/>
                    </xdr:cNvCxnSpPr>
                  </xdr:nvCxnSpPr>
                  <xdr:spPr>
                    <a:xfrm>
                      <a:off x="6352903" y="940399"/>
                      <a:ext cx="963" cy="163443"/>
                    </a:xfrm>
                    <a:prstGeom prst="straightConnector1">
                      <a:avLst/>
                    </a:prstGeom>
                    <a:ln>
                      <a:tailEnd type="triangle"/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0" name="Conector: angular 119">
                    <a:extLst>
                      <a:ext uri="{FF2B5EF4-FFF2-40B4-BE49-F238E27FC236}">
                        <a16:creationId xmlns:a16="http://schemas.microsoft.com/office/drawing/2014/main" id="{40F2D8EE-6109-4983-9714-A68FCD73F97F}"/>
                      </a:ext>
                    </a:extLst>
                  </xdr:cNvPr>
                  <xdr:cNvCxnSpPr>
                    <a:cxnSpLocks/>
                    <a:stCxn id="122" idx="0"/>
                    <a:endCxn id="88" idx="2"/>
                  </xdr:cNvCxnSpPr>
                </xdr:nvCxnSpPr>
                <xdr:spPr>
                  <a:xfrm rot="16200000" flipV="1">
                    <a:off x="3368004" y="8031801"/>
                    <a:ext cx="1476492" cy="2102485"/>
                  </a:xfrm>
                  <a:prstGeom prst="bentConnector3">
                    <a:avLst>
                      <a:gd name="adj1" fmla="val 1572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26" name="Conector: angular 125">
                    <a:extLst>
                      <a:ext uri="{FF2B5EF4-FFF2-40B4-BE49-F238E27FC236}">
                        <a16:creationId xmlns:a16="http://schemas.microsoft.com/office/drawing/2014/main" id="{529D5D65-1FD9-4004-BE36-37A2CD10F9EB}"/>
                      </a:ext>
                    </a:extLst>
                  </xdr:cNvPr>
                  <xdr:cNvCxnSpPr>
                    <a:cxnSpLocks/>
                    <a:stCxn id="93" idx="0"/>
                    <a:endCxn id="122" idx="2"/>
                  </xdr:cNvCxnSpPr>
                </xdr:nvCxnSpPr>
                <xdr:spPr>
                  <a:xfrm rot="16200000" flipV="1">
                    <a:off x="5116598" y="10208054"/>
                    <a:ext cx="82870" cy="1082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1" name="Conector: angular 130">
                    <a:extLst>
                      <a:ext uri="{FF2B5EF4-FFF2-40B4-BE49-F238E27FC236}">
                        <a16:creationId xmlns:a16="http://schemas.microsoft.com/office/drawing/2014/main" id="{5F637388-E052-4F59-99C6-90146B338365}"/>
                      </a:ext>
                    </a:extLst>
                  </xdr:cNvPr>
                  <xdr:cNvCxnSpPr>
                    <a:cxnSpLocks/>
                    <a:stCxn id="94" idx="0"/>
                    <a:endCxn id="93" idx="2"/>
                  </xdr:cNvCxnSpPr>
                </xdr:nvCxnSpPr>
                <xdr:spPr>
                  <a:xfrm rot="16200000" flipV="1">
                    <a:off x="5119882" y="10634754"/>
                    <a:ext cx="78473" cy="10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5" name="Conector: angular 134">
                    <a:extLst>
                      <a:ext uri="{FF2B5EF4-FFF2-40B4-BE49-F238E27FC236}">
                        <a16:creationId xmlns:a16="http://schemas.microsoft.com/office/drawing/2014/main" id="{4ADEC1D3-FD5C-40A6-8DCA-FDAEA8B21FEC}"/>
                      </a:ext>
                    </a:extLst>
                  </xdr:cNvPr>
                  <xdr:cNvCxnSpPr>
                    <a:cxnSpLocks/>
                    <a:stCxn id="95" idx="0"/>
                    <a:endCxn id="94" idx="2"/>
                  </xdr:cNvCxnSpPr>
                </xdr:nvCxnSpPr>
                <xdr:spPr>
                  <a:xfrm rot="5400000" flipH="1" flipV="1">
                    <a:off x="5124021" y="11053897"/>
                    <a:ext cx="70395" cy="8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9" name="Conector: angular 138">
                    <a:extLst>
                      <a:ext uri="{FF2B5EF4-FFF2-40B4-BE49-F238E27FC236}">
                        <a16:creationId xmlns:a16="http://schemas.microsoft.com/office/drawing/2014/main" id="{66BC3D02-4918-4A2F-BB23-945F5EC71461}"/>
                      </a:ext>
                    </a:extLst>
                  </xdr:cNvPr>
                  <xdr:cNvCxnSpPr>
                    <a:cxnSpLocks/>
                    <a:stCxn id="96" idx="0"/>
                    <a:endCxn id="95" idx="2"/>
                  </xdr:cNvCxnSpPr>
                </xdr:nvCxnSpPr>
                <xdr:spPr>
                  <a:xfrm rot="5400000" flipH="1" flipV="1">
                    <a:off x="5118106" y="11455850"/>
                    <a:ext cx="71916" cy="9419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150" name="Conector: angular 149">
                <a:extLst>
                  <a:ext uri="{FF2B5EF4-FFF2-40B4-BE49-F238E27FC236}">
                    <a16:creationId xmlns:a16="http://schemas.microsoft.com/office/drawing/2014/main" id="{F05DF431-F1EA-49EB-8AC2-6FFD3C31E952}"/>
                  </a:ext>
                </a:extLst>
              </xdr:cNvPr>
              <xdr:cNvCxnSpPr>
                <a:cxnSpLocks/>
                <a:stCxn id="149" idx="0"/>
                <a:endCxn id="108" idx="2"/>
              </xdr:cNvCxnSpPr>
            </xdr:nvCxnSpPr>
            <xdr:spPr>
              <a:xfrm rot="5400000" flipH="1" flipV="1">
                <a:off x="7821373" y="7968348"/>
                <a:ext cx="1490392" cy="2243727"/>
              </a:xfrm>
              <a:prstGeom prst="bentConnector3">
                <a:avLst>
                  <a:gd name="adj1" fmla="val 15699"/>
                </a:avLst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  <xdr:twoCellAnchor>
    <xdr:from>
      <xdr:col>25</xdr:col>
      <xdr:colOff>777850</xdr:colOff>
      <xdr:row>18</xdr:row>
      <xdr:rowOff>181179</xdr:rowOff>
    </xdr:from>
    <xdr:to>
      <xdr:col>25</xdr:col>
      <xdr:colOff>785462</xdr:colOff>
      <xdr:row>19</xdr:row>
      <xdr:rowOff>80860</xdr:rowOff>
    </xdr:to>
    <xdr:cxnSp macro="">
      <xdr:nvCxnSpPr>
        <xdr:cNvPr id="156" name="Conector: angular 155">
          <a:extLst>
            <a:ext uri="{FF2B5EF4-FFF2-40B4-BE49-F238E27FC236}">
              <a16:creationId xmlns:a16="http://schemas.microsoft.com/office/drawing/2014/main" id="{BD91FD83-BE93-4F1D-A64E-D925CA684525}"/>
            </a:ext>
          </a:extLst>
        </xdr:cNvPr>
        <xdr:cNvCxnSpPr>
          <a:cxnSpLocks/>
          <a:stCxn id="145" idx="0"/>
          <a:endCxn id="149" idx="2"/>
        </xdr:cNvCxnSpPr>
      </xdr:nvCxnSpPr>
      <xdr:spPr>
        <a:xfrm rot="16200000" flipV="1">
          <a:off x="20521895" y="3540974"/>
          <a:ext cx="82561" cy="7612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785462</xdr:colOff>
      <xdr:row>21</xdr:row>
      <xdr:rowOff>60030</xdr:rowOff>
    </xdr:from>
    <xdr:to>
      <xdr:col>25</xdr:col>
      <xdr:colOff>786551</xdr:colOff>
      <xdr:row>21</xdr:row>
      <xdr:rowOff>141851</xdr:rowOff>
    </xdr:to>
    <xdr:cxnSp macro="">
      <xdr:nvCxnSpPr>
        <xdr:cNvPr id="160" name="Conector: angular 159">
          <a:extLst>
            <a:ext uri="{FF2B5EF4-FFF2-40B4-BE49-F238E27FC236}">
              <a16:creationId xmlns:a16="http://schemas.microsoft.com/office/drawing/2014/main" id="{C5BDCE51-E69D-4866-890B-1C97CA28A979}"/>
            </a:ext>
          </a:extLst>
        </xdr:cNvPr>
        <xdr:cNvCxnSpPr>
          <a:cxnSpLocks/>
          <a:stCxn id="146" idx="0"/>
          <a:endCxn id="145" idx="2"/>
        </xdr:cNvCxnSpPr>
      </xdr:nvCxnSpPr>
      <xdr:spPr>
        <a:xfrm rot="16200000" flipV="1">
          <a:off x="20526616" y="3971356"/>
          <a:ext cx="81821" cy="108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785663</xdr:colOff>
      <xdr:row>23</xdr:row>
      <xdr:rowOff>121024</xdr:rowOff>
    </xdr:from>
    <xdr:to>
      <xdr:col>25</xdr:col>
      <xdr:colOff>786551</xdr:colOff>
      <xdr:row>24</xdr:row>
      <xdr:rowOff>16599</xdr:rowOff>
    </xdr:to>
    <xdr:cxnSp macro="">
      <xdr:nvCxnSpPr>
        <xdr:cNvPr id="164" name="Conector: angular 163">
          <a:extLst>
            <a:ext uri="{FF2B5EF4-FFF2-40B4-BE49-F238E27FC236}">
              <a16:creationId xmlns:a16="http://schemas.microsoft.com/office/drawing/2014/main" id="{E1B673EF-F1E0-42D9-8F04-8146D592E950}"/>
            </a:ext>
          </a:extLst>
        </xdr:cNvPr>
        <xdr:cNvCxnSpPr>
          <a:cxnSpLocks/>
          <a:stCxn id="147" idx="0"/>
          <a:endCxn id="146" idx="2"/>
        </xdr:cNvCxnSpPr>
      </xdr:nvCxnSpPr>
      <xdr:spPr>
        <a:xfrm rot="5400000" flipH="1" flipV="1">
          <a:off x="20528399" y="4396528"/>
          <a:ext cx="78455" cy="88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776223</xdr:colOff>
      <xdr:row>25</xdr:row>
      <xdr:rowOff>167563</xdr:rowOff>
    </xdr:from>
    <xdr:to>
      <xdr:col>25</xdr:col>
      <xdr:colOff>785662</xdr:colOff>
      <xdr:row>26</xdr:row>
      <xdr:rowOff>41142</xdr:rowOff>
    </xdr:to>
    <xdr:cxnSp macro="">
      <xdr:nvCxnSpPr>
        <xdr:cNvPr id="168" name="Conector: angular 167">
          <a:extLst>
            <a:ext uri="{FF2B5EF4-FFF2-40B4-BE49-F238E27FC236}">
              <a16:creationId xmlns:a16="http://schemas.microsoft.com/office/drawing/2014/main" id="{B40DEF59-1280-47E8-924D-74CFBCD40A1E}"/>
            </a:ext>
          </a:extLst>
        </xdr:cNvPr>
        <xdr:cNvCxnSpPr>
          <a:cxnSpLocks/>
          <a:stCxn id="148" idx="0"/>
          <a:endCxn id="147" idx="2"/>
        </xdr:cNvCxnSpPr>
      </xdr:nvCxnSpPr>
      <xdr:spPr>
        <a:xfrm rot="5400000" flipH="1" flipV="1">
          <a:off x="20534233" y="4793553"/>
          <a:ext cx="56459" cy="943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</m:oMath>
              </a14:m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</a:t>
              </a:r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TOT_PER_INF /TOT_PER_SUB 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TOT_PER_INF /TOT_PER_SUB  x 100</a:t>
              </a:r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𝑐𝑜𝑛𝑓𝑙𝑐𝑖𝑡𝑜𝑠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𝑎𝑐𝑡𝑖𝑣𝑜𝑠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𝑖𝑑𝑒𝑛𝑡𝑖𝑓𝑖𝑐𝑎𝑑𝑜𝑠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 𝑑𝑒 𝑐𝑜𝑛𝑓𝑙𝑐𝑖𝑡𝑜𝑠 𝑎𝑐𝑡𝑖𝑣𝑜𝑠 𝑖𝑑𝑒𝑛𝑡𝑖𝑓𝑖𝑐𝑎𝑑𝑜𝑠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14:m>
                <m:oMath xmlns:m="http://schemas.openxmlformats.org/officeDocument/2006/math">
                  <m:r>
                    <a:rPr lang="es-PE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𝑐𝑜𝑛𝑓𝑙𝑖𝑐𝑡𝑜𝑠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𝑠𝑜𝑙𝑢𝑐𝑖𝑜𝑛𝑎𝑑𝑜𝑠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:r>
                <a:rPr lang="es-PE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𝑐𝑜𝑛𝑓𝑙𝑖𝑐𝑡𝑜𝑠 𝑠𝑜𝑙𝑢𝑐𝑖𝑜𝑛𝑎𝑑𝑜𝑠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53340</xdr:rowOff>
    </xdr:from>
    <xdr:ext cx="381762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𝑁𝑅𝑂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𝐶𝑜𝑚𝑖𝑡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é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𝐶𝑟𝑖𝑠𝑖𝑠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𝐴𝑐𝑡𝑖𝑣𝑜𝑠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𝑁𝑅𝑂 𝑑𝑒 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𝐶𝑜𝑚𝑖𝑡é𝑠 𝑑𝑒 𝐶𝑟𝑖𝑠𝑖𝑠 𝐴𝑐𝑡𝑖𝑣𝑜𝑠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𝐼𝑁𝐹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𝐿𝑃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𝑇𝑂𝑇_𝐴𝐹𝐸_𝐼𝑁𝐹/𝑇𝑂𝑇_𝐴𝐹𝐸_𝐿𝑃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2065020" cy="6858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ontrat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𝑖𝑠𝑡𝑎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1 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𝑆𝐶</m:t>
                  </m:r>
                </m:oMath>
              </a14:m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2 =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𝑛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=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14:m>
                <m:oMath xmlns:m="http://schemas.openxmlformats.org/officeDocument/2006/math"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</m:oMath>
              </a14:m>
              <a:r>
                <a:rPr lang="es-PE" sz="1100"/>
                <a:t>        TOT_MOL_C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:r>
                <a:rPr lang="es-ES" sz="1100" b="0" i="0">
                  <a:latin typeface="Cambria Math" panose="02040503050406030204" pitchFamily="18" charset="0"/>
                </a:rPr>
                <a:t>ontrat𝑖𝑠𝑡𝑎 1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𝑇𝑂𝑇_𝑀𝑂𝐿_𝑆𝐶</a:t>
              </a:r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:r>
                <a:rPr lang="es-PE" sz="1100" i="0">
                  <a:latin typeface="Cambria Math" panose="02040503050406030204" pitchFamily="18" charset="0"/>
                </a:rPr>
                <a:t>∑▒</a:t>
              </a:r>
              <a:r>
                <a:rPr lang="es-ES" sz="1100" b="0" i="0">
                  <a:latin typeface="Cambria Math" panose="02040503050406030204" pitchFamily="18" charset="0"/>
                </a:rPr>
                <a:t>𝑛</a:t>
              </a:r>
              <a:r>
                <a:rPr lang="es-PE" sz="1100"/>
                <a:t>        TOT_MOL_C</a:t>
              </a:r>
            </a:p>
          </xdr:txBody>
        </xdr:sp>
      </mc:Fallback>
    </mc:AlternateContent>
    <xdr:clientData/>
  </xdr:oneCellAnchor>
  <xdr:oneCellAnchor>
    <xdr:from>
      <xdr:col>1</xdr:col>
      <xdr:colOff>114300</xdr:colOff>
      <xdr:row>37</xdr:row>
      <xdr:rowOff>22860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𝑇𝑂𝑇_𝑀𝑂𝐿_𝐹𝐸/𝑇𝑂𝑇_𝑀𝑂𝐿_𝐶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</xdr:colOff>
      <xdr:row>7</xdr:row>
      <xdr:rowOff>76200</xdr:rowOff>
    </xdr:from>
    <xdr:ext cx="329184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𝑁𝑅𝑂𝐵</m:t>
                  </m:r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𝑆</m:t>
                      </m:r>
                    </m:e>
                    <m:sub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𝐿𝑂𝐶</m:t>
                      </m:r>
                    </m:sub>
                  </m:sSub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𝑥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𝑃𝑟𝑒𝑐𝑖𝑜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:r>
                <a:rPr lang="es-PE" sz="1100" i="0">
                  <a:latin typeface="Cambria Math" panose="02040503050406030204" pitchFamily="18" charset="0"/>
                </a:rPr>
                <a:t>=∑</a:t>
              </a:r>
              <a:r>
                <a:rPr lang="es-ES" sz="1100" b="0" i="0">
                  <a:latin typeface="Cambria Math" panose="02040503050406030204" pitchFamily="18" charset="0"/>
                </a:rPr>
                <a:t>▒𝑛   𝑁𝑅𝑂𝐵𝑆_𝐿𝑂𝐶   𝑥   𝑃𝑟𝑒𝑐𝑖𝑜 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𝑆𝑜𝑐𝑖𝑎𝑙𝑖𝑧𝑎𝑐𝑖𝑜𝑛𝑒𝑠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𝑅𝑒𝑎𝑙𝑖𝑧𝑎𝑑𝑎𝑠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𝑆𝑜𝑐𝑖𝑎𝑙𝑖𝑧𝑎𝑐𝑖𝑜𝑛𝑒𝑠 𝑅𝑒𝑎𝑙𝑖𝑧𝑎𝑑𝑎𝑠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60960</xdr:rowOff>
    </xdr:from>
    <xdr:ext cx="3268980" cy="18511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14:m>
                <m:oMath xmlns:m="http://schemas.openxmlformats.org/officeDocument/2006/math"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m:rPr>
                          <m:sty m:val="p"/>
                        </m:rPr>
                        <a:rPr lang="es-ES" sz="1100" b="0" i="0">
                          <a:latin typeface="Cambria Math" panose="02040503050406030204" pitchFamily="18" charset="0"/>
                        </a:rPr>
                        <m:t>OR</m:t>
                      </m:r>
                    </m:e>
                    <m:sub>
                      <m:sSub>
                        <m:sSubPr>
                          <m:ctrlPr>
                            <a:rPr lang="es-ES" sz="1100" b="0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m:rPr>
                              <m:sty m:val="p"/>
                            </m:rPr>
                            <a:rPr lang="es-ES" sz="1100" b="0" i="0">
                              <a:latin typeface="Cambria Math" panose="02040503050406030204" pitchFamily="18" charset="0"/>
                            </a:rPr>
                            <m:t>CP</m:t>
                          </m:r>
                        </m:e>
                        <m:sub>
                          <m:r>
                            <a:rPr lang="es-ES" sz="1100" b="0" i="1">
                              <a:latin typeface="Cambria Math" panose="02040503050406030204" pitchFamily="18" charset="0"/>
                            </a:rPr>
                            <m:t>𝑆</m:t>
                          </m:r>
                        </m:sub>
                      </m:sSub>
                    </m:sub>
                  </m:sSub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:r>
                <a:rPr lang="es-ES" sz="1100" b="0" i="0">
                  <a:latin typeface="Cambria Math" panose="02040503050406030204" pitchFamily="18" charset="0"/>
                </a:rPr>
                <a:t>OR_(CP_𝑆 )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𝑇𝑂𝑇_𝐶𝑃_𝑆/𝑇𝑂𝑇_𝐶𝑃_𝑃</a:t>
              </a:r>
              <a:r>
                <a:rPr lang="es-PE" sz="1100"/>
                <a:t>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JUR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POR_JUR_IF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𝑇𝑂𝑇_𝐽𝑈𝑅_𝑆/𝑇𝑂𝑇_𝐽𝑈𝑅_𝑃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13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MI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PSP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TOT_MI_PSP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17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PER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INF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PER_INF_OIP x OIP</a:t>
              </a:r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PER_INF_OIP x OIP</a:t>
              </a:r>
            </a:p>
          </xdr:txBody>
        </xdr:sp>
      </mc:Fallback>
    </mc:AlternateContent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815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100" b="0" i="1" baseline="0">
                        <a:latin typeface="Cambria Math" panose="02040503050406030204" pitchFamily="18" charset="0"/>
                      </a:rPr>
                      <m:t>𝑇𝑂</m:t>
                    </m:r>
                    <m:sSub>
                      <m:sSubPr>
                        <m:ctrlPr>
                          <a:rPr lang="es-ES" sz="1100" b="0" i="1" baseline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𝑄𝑅</m:t>
                        </m:r>
                      </m:sub>
                    </m:sSub>
                    <m:r>
                      <a:rPr lang="es-PE" sz="110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𝑟𝑒𝑔𝑖𝑠𝑡𝑟𝑎𝑑𝑜𝑠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 baseline="0">
                  <a:latin typeface="Cambria Math" panose="02040503050406030204" pitchFamily="18" charset="0"/>
                </a:rPr>
                <a:t>𝑇𝑂𝑇_𝑄𝑅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𝑄𝑢𝑒𝑗𝑎𝑠 𝑦 𝑅𝑒𝑐𝑙𝑎𝑚𝑜𝑠 𝑟𝑒𝑔𝑖𝑠𝑡𝑟𝑎𝑑𝑜𝑠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SI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R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:r>
                <a:rPr lang="es-ES" sz="1100" b="0" i="0">
                  <a:latin typeface="Cambria Math" panose="02040503050406030204" pitchFamily="18" charset="0"/>
                </a:rPr>
                <a:t>POR_SI_R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𝑇𝑂𝑇_𝑆𝐼_𝑅/𝑇𝑂𝑇_𝑆𝐼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15240</xdr:colOff>
      <xdr:row>9</xdr:row>
      <xdr:rowOff>38100</xdr:rowOff>
    </xdr:from>
    <xdr:ext cx="3268980" cy="16440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𝑇𝑂𝑇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_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𝐶𝑂𝑁</m:t>
                    </m:r>
                    <m:r>
                      <a:rPr lang="es-PE" sz="105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𝑟𝑒𝑠𝑢𝑒𝑙𝑡𝑜𝑠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050" b="0" i="0" baseline="0">
                  <a:latin typeface="Cambria Math" panose="02040503050406030204" pitchFamily="18" charset="0"/>
                </a:rPr>
                <a:t>𝑇𝑂𝑇_𝐶𝑂𝑁</a:t>
              </a:r>
              <a:r>
                <a:rPr lang="es-PE" sz="1050" i="0">
                  <a:latin typeface="Cambria Math" panose="02040503050406030204" pitchFamily="18" charset="0"/>
                </a:rPr>
                <a:t>=</a:t>
              </a:r>
              <a:r>
                <a:rPr lang="es-PE" sz="1050" b="0" i="0">
                  <a:latin typeface="Cambria Math" panose="02040503050406030204" pitchFamily="18" charset="0"/>
                </a:rPr>
                <a:t>𝑁𝑟𝑜 𝑑𝑒 𝑄𝑢𝑒𝑗𝑎𝑠 𝑦 𝑅𝑒𝑐𝑙𝑎𝑚𝑜𝑠 𝑟𝑒𝑠𝑢𝑒𝑙𝑡𝑜𝑠</a:t>
              </a:r>
              <a:endParaRPr lang="es-PE" sz="110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/Downloads/project-trac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  <sheetName val="Help"/>
      <sheetName val="©"/>
    </sheetNames>
    <sheetDataSet>
      <sheetData sheetId="0">
        <row r="1">
          <cell r="A1" t="str">
            <v>Priorities</v>
          </cell>
          <cell r="B1" t="str">
            <v>Status</v>
          </cell>
          <cell r="C1" t="str">
            <v>Notifications</v>
          </cell>
        </row>
        <row r="2">
          <cell r="A2" t="str">
            <v xml:space="preserve"> - </v>
          </cell>
          <cell r="B2" t="str">
            <v xml:space="preserve"> - </v>
          </cell>
          <cell r="C2" t="str">
            <v xml:space="preserve"> - </v>
          </cell>
        </row>
        <row r="3">
          <cell r="A3" t="str">
            <v>high</v>
          </cell>
          <cell r="B3" t="str">
            <v>Planning</v>
          </cell>
          <cell r="C3" t="str">
            <v>SP says: RAR</v>
          </cell>
        </row>
        <row r="4">
          <cell r="A4" t="str">
            <v>med</v>
          </cell>
          <cell r="B4" t="str">
            <v>Pending Approval</v>
          </cell>
          <cell r="C4" t="str">
            <v>SP says: FYI</v>
          </cell>
        </row>
        <row r="5">
          <cell r="A5" t="str">
            <v>low</v>
          </cell>
          <cell r="B5" t="str">
            <v>Approved</v>
          </cell>
          <cell r="C5" t="str">
            <v>SP says: NTD</v>
          </cell>
        </row>
        <row r="6">
          <cell r="A6" t="str">
            <v>done</v>
          </cell>
          <cell r="B6" t="str">
            <v>In Progress</v>
          </cell>
          <cell r="C6" t="str">
            <v>C says: RAR</v>
          </cell>
        </row>
        <row r="7">
          <cell r="B7" t="str">
            <v>Pending Review</v>
          </cell>
          <cell r="C7" t="str">
            <v>C says: FYI</v>
          </cell>
        </row>
        <row r="8">
          <cell r="B8" t="str">
            <v>On Hold</v>
          </cell>
          <cell r="C8" t="str">
            <v>C says: NTD</v>
          </cell>
        </row>
        <row r="9">
          <cell r="B9" t="str">
            <v>Completed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B8" sqref="B8"/>
    </sheetView>
  </sheetViews>
  <sheetFormatPr baseColWidth="10" defaultRowHeight="14.4" x14ac:dyDescent="0.3"/>
  <cols>
    <col min="1" max="1" width="5.44140625" bestFit="1" customWidth="1"/>
    <col min="2" max="2" width="37.5546875" bestFit="1" customWidth="1"/>
  </cols>
  <sheetData>
    <row r="2" spans="1:2" x14ac:dyDescent="0.3">
      <c r="A2" t="s">
        <v>11</v>
      </c>
      <c r="B2" t="s">
        <v>57</v>
      </c>
    </row>
    <row r="3" spans="1:2" ht="18" customHeight="1" x14ac:dyDescent="0.3">
      <c r="A3" t="s">
        <v>58</v>
      </c>
      <c r="B3" t="s">
        <v>51</v>
      </c>
    </row>
    <row r="4" spans="1:2" ht="18" customHeight="1" x14ac:dyDescent="0.3">
      <c r="A4" t="s">
        <v>59</v>
      </c>
      <c r="B4" t="s">
        <v>52</v>
      </c>
    </row>
    <row r="5" spans="1:2" ht="18" customHeight="1" x14ac:dyDescent="0.3">
      <c r="A5" t="s">
        <v>60</v>
      </c>
      <c r="B5" t="s">
        <v>53</v>
      </c>
    </row>
    <row r="6" spans="1:2" ht="18" customHeight="1" x14ac:dyDescent="0.3">
      <c r="A6" t="s">
        <v>61</v>
      </c>
      <c r="B6" t="s">
        <v>54</v>
      </c>
    </row>
    <row r="7" spans="1:2" ht="18" customHeight="1" x14ac:dyDescent="0.3">
      <c r="A7" t="s">
        <v>62</v>
      </c>
      <c r="B7" t="s">
        <v>55</v>
      </c>
    </row>
    <row r="8" spans="1:2" ht="18" customHeight="1" x14ac:dyDescent="0.3">
      <c r="A8" t="s">
        <v>63</v>
      </c>
      <c r="B8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"/>
  <sheetViews>
    <sheetView workbookViewId="0">
      <selection activeCell="D11" sqref="D11"/>
    </sheetView>
  </sheetViews>
  <sheetFormatPr baseColWidth="10" defaultRowHeight="14.4" x14ac:dyDescent="0.3"/>
  <sheetData>
    <row r="2" spans="2:8" ht="15" thickBot="1" x14ac:dyDescent="0.35">
      <c r="B2" t="s">
        <v>66</v>
      </c>
    </row>
    <row r="3" spans="2:8" x14ac:dyDescent="0.3">
      <c r="B3" s="351" t="s">
        <v>65</v>
      </c>
      <c r="C3" s="352"/>
      <c r="D3" s="352"/>
      <c r="E3" s="352"/>
      <c r="F3" s="352"/>
      <c r="G3" s="352"/>
      <c r="H3" s="353"/>
    </row>
    <row r="4" spans="2:8" x14ac:dyDescent="0.3">
      <c r="B4" s="354"/>
      <c r="C4" s="355"/>
      <c r="D4" s="355"/>
      <c r="E4" s="355"/>
      <c r="F4" s="355"/>
      <c r="G4" s="355"/>
      <c r="H4" s="356"/>
    </row>
    <row r="5" spans="2:8" ht="15" thickBot="1" x14ac:dyDescent="0.35">
      <c r="B5" s="357"/>
      <c r="C5" s="358"/>
      <c r="D5" s="358"/>
      <c r="E5" s="358"/>
      <c r="F5" s="358"/>
      <c r="G5" s="358"/>
      <c r="H5" s="359"/>
    </row>
  </sheetData>
  <mergeCells count="1">
    <mergeCell ref="B3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Z26"/>
  <sheetViews>
    <sheetView showGridLines="0" zoomScale="94" zoomScaleNormal="94" workbookViewId="0">
      <pane ySplit="3" topLeftCell="A4" activePane="bottomLeft" state="frozen"/>
      <selection pane="bottomLeft" activeCell="G21" sqref="G21"/>
    </sheetView>
  </sheetViews>
  <sheetFormatPr baseColWidth="10" defaultColWidth="8.88671875" defaultRowHeight="13.2" outlineLevelCol="1" x14ac:dyDescent="0.25"/>
  <cols>
    <col min="1" max="1" width="29" style="17" customWidth="1"/>
    <col min="2" max="2" width="27.88671875" style="17" customWidth="1"/>
    <col min="3" max="3" width="31.6640625" style="17" customWidth="1"/>
    <col min="4" max="4" width="7" style="63" customWidth="1"/>
    <col min="5" max="5" width="28.109375" style="17" customWidth="1"/>
    <col min="6" max="6" width="27.33203125" style="17" customWidth="1"/>
    <col min="7" max="7" width="10.6640625" style="97" customWidth="1"/>
    <col min="8" max="8" width="11.44140625" style="97" customWidth="1"/>
    <col min="9" max="9" width="9.44140625" style="97" customWidth="1"/>
    <col min="10" max="10" width="9.6640625" style="97" hidden="1" customWidth="1"/>
    <col min="11" max="11" width="9.44140625" style="97" hidden="1" customWidth="1"/>
    <col min="12" max="12" width="9.6640625" style="97" hidden="1" customWidth="1"/>
    <col min="13" max="13" width="11.33203125" style="17" hidden="1" customWidth="1"/>
    <col min="14" max="19" width="5.6640625" style="17" hidden="1" customWidth="1" outlineLevel="1"/>
    <col min="20" max="20" width="9.6640625" style="97" hidden="1" customWidth="1" collapsed="1"/>
    <col min="21" max="22" width="9.44140625" style="97" hidden="1" customWidth="1"/>
    <col min="23" max="23" width="11.44140625" style="17" hidden="1" customWidth="1"/>
    <col min="24" max="46" width="5.6640625" style="17" hidden="1" customWidth="1" outlineLevel="1"/>
    <col min="47" max="47" width="3.88671875" style="17" hidden="1" customWidth="1" outlineLevel="1"/>
    <col min="48" max="48" width="9.6640625" style="97" hidden="1" customWidth="1" collapsed="1"/>
    <col min="49" max="49" width="9.44140625" style="97" hidden="1" customWidth="1"/>
    <col min="50" max="50" width="9.88671875" style="97" hidden="1" customWidth="1"/>
    <col min="51" max="51" width="12.33203125" style="17" hidden="1" customWidth="1"/>
    <col min="52" max="75" width="5.6640625" style="17" hidden="1" customWidth="1" outlineLevel="1"/>
    <col min="76" max="76" width="9.6640625" style="97" hidden="1" customWidth="1" collapsed="1"/>
    <col min="77" max="77" width="9.44140625" style="97" hidden="1" customWidth="1"/>
    <col min="78" max="78" width="9.6640625" style="97" hidden="1" customWidth="1"/>
    <col min="79" max="79" width="12" style="17" hidden="1" customWidth="1"/>
    <col min="80" max="102" width="5.6640625" style="17" hidden="1" customWidth="1" outlineLevel="1"/>
    <col min="103" max="103" width="5.88671875" style="17" hidden="1" customWidth="1" outlineLevel="1"/>
    <col min="104" max="104" width="8.88671875" style="17" collapsed="1"/>
    <col min="105" max="16384" width="8.88671875" style="17"/>
  </cols>
  <sheetData>
    <row r="1" spans="1:103" x14ac:dyDescent="0.25">
      <c r="A1" s="17" t="s">
        <v>91</v>
      </c>
      <c r="D1" s="62"/>
      <c r="E1" s="21"/>
      <c r="F1" s="21"/>
      <c r="I1" s="23" t="s">
        <v>350</v>
      </c>
      <c r="N1" s="369" t="s">
        <v>125</v>
      </c>
      <c r="O1" s="369"/>
      <c r="P1" s="369"/>
      <c r="Q1" s="369"/>
      <c r="R1" s="369"/>
      <c r="S1" s="369"/>
      <c r="X1" s="369" t="s">
        <v>125</v>
      </c>
      <c r="Y1" s="369"/>
      <c r="Z1" s="369"/>
      <c r="AA1" s="369"/>
      <c r="AB1" s="369"/>
      <c r="AC1" s="369"/>
      <c r="AD1" s="369"/>
      <c r="AE1" s="369"/>
      <c r="AF1" s="369"/>
      <c r="AG1" s="369"/>
      <c r="AH1" s="369"/>
      <c r="AI1" s="369"/>
      <c r="AJ1" s="369"/>
      <c r="AK1" s="369"/>
      <c r="AL1" s="369"/>
      <c r="AM1" s="369"/>
      <c r="AN1" s="369"/>
      <c r="AO1" s="369"/>
      <c r="AP1" s="369"/>
      <c r="AQ1" s="369"/>
      <c r="AR1" s="369"/>
      <c r="AS1" s="369"/>
      <c r="AT1" s="369"/>
      <c r="AU1" s="369"/>
      <c r="AZ1" s="369" t="s">
        <v>125</v>
      </c>
      <c r="BA1" s="369"/>
      <c r="BB1" s="369"/>
      <c r="BC1" s="369"/>
      <c r="BD1" s="369"/>
      <c r="BE1" s="369"/>
      <c r="BF1" s="369"/>
      <c r="BG1" s="369"/>
      <c r="BH1" s="369"/>
      <c r="BI1" s="369"/>
      <c r="BJ1" s="369"/>
      <c r="BK1" s="369"/>
      <c r="BL1" s="369"/>
      <c r="BM1" s="369"/>
      <c r="BN1" s="369"/>
      <c r="BO1" s="369"/>
      <c r="BP1" s="369"/>
      <c r="BQ1" s="369"/>
      <c r="BR1" s="369"/>
      <c r="BS1" s="369"/>
      <c r="BT1" s="369"/>
      <c r="BU1" s="369"/>
      <c r="BV1" s="369"/>
      <c r="BW1" s="369"/>
      <c r="CB1" s="369" t="s">
        <v>125</v>
      </c>
      <c r="CC1" s="369"/>
      <c r="CD1" s="369"/>
      <c r="CE1" s="369"/>
      <c r="CF1" s="369"/>
      <c r="CG1" s="369"/>
      <c r="CH1" s="369"/>
      <c r="CI1" s="369"/>
      <c r="CJ1" s="369"/>
      <c r="CK1" s="369"/>
      <c r="CL1" s="369"/>
      <c r="CM1" s="369"/>
      <c r="CN1" s="369"/>
      <c r="CO1" s="369"/>
      <c r="CP1" s="369"/>
      <c r="CQ1" s="369"/>
      <c r="CR1" s="369"/>
      <c r="CS1" s="369"/>
      <c r="CT1" s="369"/>
      <c r="CU1" s="369"/>
      <c r="CV1" s="369"/>
      <c r="CW1" s="369"/>
      <c r="CX1" s="369"/>
      <c r="CY1" s="369"/>
    </row>
    <row r="2" spans="1:103" s="19" customFormat="1" x14ac:dyDescent="0.3">
      <c r="A2" s="20" t="s">
        <v>331</v>
      </c>
      <c r="B2" s="20" t="s">
        <v>332</v>
      </c>
      <c r="C2" s="20" t="s">
        <v>330</v>
      </c>
      <c r="D2" s="23" t="s">
        <v>11</v>
      </c>
      <c r="E2" s="20" t="s">
        <v>337</v>
      </c>
      <c r="F2" s="22" t="s">
        <v>6</v>
      </c>
      <c r="G2" s="23" t="s">
        <v>92</v>
      </c>
      <c r="H2" s="23" t="s">
        <v>349</v>
      </c>
      <c r="I2" s="23" t="s">
        <v>126</v>
      </c>
      <c r="J2" s="372" t="s">
        <v>211</v>
      </c>
      <c r="K2" s="373"/>
      <c r="L2" s="373"/>
      <c r="M2" s="374"/>
      <c r="N2" s="32" t="s">
        <v>101</v>
      </c>
      <c r="O2" s="30" t="s">
        <v>102</v>
      </c>
      <c r="P2" s="30" t="s">
        <v>103</v>
      </c>
      <c r="Q2" s="30" t="s">
        <v>104</v>
      </c>
      <c r="R2" s="30" t="s">
        <v>105</v>
      </c>
      <c r="S2" s="30" t="s">
        <v>106</v>
      </c>
      <c r="T2" s="372" t="s">
        <v>212</v>
      </c>
      <c r="U2" s="373"/>
      <c r="V2" s="373"/>
      <c r="W2" s="374"/>
      <c r="X2" s="32" t="s">
        <v>101</v>
      </c>
      <c r="Y2" s="30" t="s">
        <v>102</v>
      </c>
      <c r="Z2" s="30" t="s">
        <v>103</v>
      </c>
      <c r="AA2" s="30" t="s">
        <v>104</v>
      </c>
      <c r="AB2" s="30" t="s">
        <v>105</v>
      </c>
      <c r="AC2" s="30" t="s">
        <v>106</v>
      </c>
      <c r="AD2" s="30" t="s">
        <v>107</v>
      </c>
      <c r="AE2" s="30" t="s">
        <v>108</v>
      </c>
      <c r="AF2" s="30" t="s">
        <v>109</v>
      </c>
      <c r="AG2" s="30" t="s">
        <v>110</v>
      </c>
      <c r="AH2" s="30" t="s">
        <v>111</v>
      </c>
      <c r="AI2" s="30" t="s">
        <v>112</v>
      </c>
      <c r="AJ2" s="30" t="s">
        <v>113</v>
      </c>
      <c r="AK2" s="30" t="s">
        <v>114</v>
      </c>
      <c r="AL2" s="30" t="s">
        <v>115</v>
      </c>
      <c r="AM2" s="30" t="s">
        <v>116</v>
      </c>
      <c r="AN2" s="30" t="s">
        <v>117</v>
      </c>
      <c r="AO2" s="30" t="s">
        <v>118</v>
      </c>
      <c r="AP2" s="30" t="s">
        <v>119</v>
      </c>
      <c r="AQ2" s="30" t="s">
        <v>120</v>
      </c>
      <c r="AR2" s="30" t="s">
        <v>121</v>
      </c>
      <c r="AS2" s="30" t="s">
        <v>122</v>
      </c>
      <c r="AT2" s="30" t="s">
        <v>123</v>
      </c>
      <c r="AU2" s="30" t="s">
        <v>124</v>
      </c>
      <c r="AV2" s="372" t="s">
        <v>213</v>
      </c>
      <c r="AW2" s="373"/>
      <c r="AX2" s="373"/>
      <c r="AY2" s="374"/>
      <c r="AZ2" s="32" t="s">
        <v>101</v>
      </c>
      <c r="BA2" s="30" t="s">
        <v>102</v>
      </c>
      <c r="BB2" s="30" t="s">
        <v>103</v>
      </c>
      <c r="BC2" s="30" t="s">
        <v>104</v>
      </c>
      <c r="BD2" s="30" t="s">
        <v>105</v>
      </c>
      <c r="BE2" s="30" t="s">
        <v>106</v>
      </c>
      <c r="BF2" s="30" t="s">
        <v>107</v>
      </c>
      <c r="BG2" s="30" t="s">
        <v>108</v>
      </c>
      <c r="BH2" s="30" t="s">
        <v>109</v>
      </c>
      <c r="BI2" s="30" t="s">
        <v>110</v>
      </c>
      <c r="BJ2" s="30" t="s">
        <v>111</v>
      </c>
      <c r="BK2" s="30" t="s">
        <v>112</v>
      </c>
      <c r="BL2" s="30" t="s">
        <v>113</v>
      </c>
      <c r="BM2" s="30" t="s">
        <v>114</v>
      </c>
      <c r="BN2" s="30" t="s">
        <v>115</v>
      </c>
      <c r="BO2" s="30" t="s">
        <v>116</v>
      </c>
      <c r="BP2" s="30" t="s">
        <v>117</v>
      </c>
      <c r="BQ2" s="30" t="s">
        <v>118</v>
      </c>
      <c r="BR2" s="30" t="s">
        <v>119</v>
      </c>
      <c r="BS2" s="30" t="s">
        <v>120</v>
      </c>
      <c r="BT2" s="30" t="s">
        <v>121</v>
      </c>
      <c r="BU2" s="30" t="s">
        <v>122</v>
      </c>
      <c r="BV2" s="30" t="s">
        <v>123</v>
      </c>
      <c r="BW2" s="30" t="s">
        <v>124</v>
      </c>
      <c r="BX2" s="372" t="s">
        <v>214</v>
      </c>
      <c r="BY2" s="373"/>
      <c r="BZ2" s="373"/>
      <c r="CA2" s="374"/>
      <c r="CB2" s="32" t="s">
        <v>101</v>
      </c>
      <c r="CC2" s="30" t="s">
        <v>102</v>
      </c>
      <c r="CD2" s="30" t="s">
        <v>103</v>
      </c>
      <c r="CE2" s="30" t="s">
        <v>104</v>
      </c>
      <c r="CF2" s="30" t="s">
        <v>105</v>
      </c>
      <c r="CG2" s="30" t="s">
        <v>106</v>
      </c>
      <c r="CH2" s="30" t="s">
        <v>107</v>
      </c>
      <c r="CI2" s="30" t="s">
        <v>108</v>
      </c>
      <c r="CJ2" s="30" t="s">
        <v>109</v>
      </c>
      <c r="CK2" s="30" t="s">
        <v>110</v>
      </c>
      <c r="CL2" s="30" t="s">
        <v>111</v>
      </c>
      <c r="CM2" s="30" t="s">
        <v>112</v>
      </c>
      <c r="CN2" s="30" t="s">
        <v>113</v>
      </c>
      <c r="CO2" s="30" t="s">
        <v>114</v>
      </c>
      <c r="CP2" s="30" t="s">
        <v>115</v>
      </c>
      <c r="CQ2" s="30" t="s">
        <v>116</v>
      </c>
      <c r="CR2" s="30" t="s">
        <v>117</v>
      </c>
      <c r="CS2" s="30" t="s">
        <v>118</v>
      </c>
      <c r="CT2" s="30" t="s">
        <v>119</v>
      </c>
      <c r="CU2" s="30" t="s">
        <v>120</v>
      </c>
      <c r="CV2" s="30" t="s">
        <v>121</v>
      </c>
      <c r="CW2" s="30" t="s">
        <v>122</v>
      </c>
      <c r="CX2" s="30" t="s">
        <v>123</v>
      </c>
      <c r="CY2" s="30" t="s">
        <v>124</v>
      </c>
    </row>
    <row r="3" spans="1:103" s="18" customFormat="1" ht="38.4" x14ac:dyDescent="0.3">
      <c r="A3" s="25"/>
      <c r="B3" s="25"/>
      <c r="C3" s="25"/>
      <c r="D3" s="24"/>
      <c r="E3" s="25"/>
      <c r="F3" s="25"/>
      <c r="G3" s="116"/>
      <c r="H3" s="98"/>
      <c r="I3" s="98"/>
      <c r="J3" s="52" t="s">
        <v>402</v>
      </c>
      <c r="K3" s="34" t="s">
        <v>256</v>
      </c>
      <c r="L3" s="34" t="s">
        <v>257</v>
      </c>
      <c r="M3" s="45" t="s">
        <v>351</v>
      </c>
      <c r="T3" s="52" t="s">
        <v>402</v>
      </c>
      <c r="U3" s="34" t="s">
        <v>256</v>
      </c>
      <c r="V3" s="34" t="s">
        <v>257</v>
      </c>
      <c r="W3" s="45" t="s">
        <v>351</v>
      </c>
      <c r="AV3" s="52" t="s">
        <v>402</v>
      </c>
      <c r="AW3" s="34" t="s">
        <v>256</v>
      </c>
      <c r="AX3" s="34" t="s">
        <v>257</v>
      </c>
      <c r="AY3" s="45" t="s">
        <v>351</v>
      </c>
      <c r="BX3" s="52" t="s">
        <v>402</v>
      </c>
      <c r="BY3" s="34" t="s">
        <v>256</v>
      </c>
      <c r="BZ3" s="34" t="s">
        <v>257</v>
      </c>
      <c r="CA3" s="45" t="s">
        <v>351</v>
      </c>
    </row>
    <row r="4" spans="1:103" s="18" customFormat="1" ht="14.4" customHeight="1" x14ac:dyDescent="0.3">
      <c r="A4" s="363" t="s">
        <v>352</v>
      </c>
      <c r="B4" s="364"/>
      <c r="C4" s="364"/>
      <c r="D4" s="364"/>
      <c r="E4" s="364"/>
      <c r="F4" s="364"/>
      <c r="G4" s="364"/>
      <c r="H4" s="99"/>
      <c r="I4" s="111"/>
      <c r="J4" s="103"/>
      <c r="K4" s="104"/>
      <c r="L4" s="105"/>
      <c r="M4" s="50"/>
      <c r="N4" s="54"/>
      <c r="O4" s="54"/>
      <c r="P4" s="54"/>
      <c r="Q4" s="54"/>
      <c r="R4" s="54"/>
      <c r="S4" s="54"/>
      <c r="T4" s="103"/>
      <c r="U4" s="104"/>
      <c r="V4" s="105"/>
      <c r="W4" s="50"/>
      <c r="AV4" s="103"/>
      <c r="AW4" s="104"/>
      <c r="AX4" s="105"/>
      <c r="AY4" s="50"/>
      <c r="BX4" s="103"/>
      <c r="BY4" s="104"/>
      <c r="BZ4" s="105"/>
      <c r="CA4" s="53"/>
    </row>
    <row r="5" spans="1:103" s="18" customFormat="1" ht="25.2" customHeight="1" x14ac:dyDescent="0.3">
      <c r="A5" s="360" t="s">
        <v>354</v>
      </c>
      <c r="B5" s="360" t="s">
        <v>353</v>
      </c>
      <c r="C5" s="81" t="s">
        <v>340</v>
      </c>
      <c r="D5" s="81" t="s">
        <v>99</v>
      </c>
      <c r="E5" s="79" t="s">
        <v>336</v>
      </c>
      <c r="F5" s="81" t="s">
        <v>200</v>
      </c>
      <c r="G5" s="117" t="s">
        <v>20</v>
      </c>
      <c r="H5" s="100">
        <f>L5</f>
        <v>0</v>
      </c>
      <c r="I5" s="112">
        <v>4</v>
      </c>
      <c r="J5" s="106">
        <v>6</v>
      </c>
      <c r="K5" s="107">
        <f>SUM(N5:S5)</f>
        <v>6</v>
      </c>
      <c r="L5" s="107">
        <v>0</v>
      </c>
      <c r="M5" s="64"/>
      <c r="N5" s="66">
        <v>1</v>
      </c>
      <c r="O5" s="66">
        <v>1</v>
      </c>
      <c r="P5" s="66">
        <v>1</v>
      </c>
      <c r="Q5" s="66">
        <v>1</v>
      </c>
      <c r="R5" s="66">
        <v>1</v>
      </c>
      <c r="S5" s="66">
        <v>1</v>
      </c>
      <c r="T5" s="106">
        <v>6</v>
      </c>
      <c r="U5" s="107">
        <v>6</v>
      </c>
      <c r="V5" s="107">
        <v>0</v>
      </c>
      <c r="W5" s="64"/>
      <c r="X5" s="66"/>
      <c r="Y5" s="66"/>
      <c r="Z5" s="66"/>
      <c r="AA5" s="66"/>
      <c r="AB5" s="66"/>
      <c r="AC5" s="66"/>
      <c r="AD5" s="66">
        <v>1</v>
      </c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106">
        <v>6</v>
      </c>
      <c r="AW5" s="107">
        <v>6</v>
      </c>
      <c r="AX5" s="107">
        <v>0</v>
      </c>
      <c r="AY5" s="64"/>
      <c r="AZ5" s="66"/>
      <c r="BA5" s="66"/>
      <c r="BB5" s="66"/>
      <c r="BC5" s="66"/>
      <c r="BD5" s="66"/>
      <c r="BE5" s="66"/>
      <c r="BF5" s="66"/>
      <c r="BG5" s="66"/>
      <c r="BH5" s="66"/>
      <c r="BI5" s="66">
        <v>1</v>
      </c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106">
        <v>6</v>
      </c>
      <c r="BY5" s="107">
        <v>6</v>
      </c>
      <c r="BZ5" s="107">
        <v>0</v>
      </c>
      <c r="CA5" s="51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>
        <v>1</v>
      </c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</row>
    <row r="6" spans="1:103" s="18" customFormat="1" ht="31.2" customHeight="1" x14ac:dyDescent="0.3">
      <c r="A6" s="362"/>
      <c r="B6" s="361"/>
      <c r="C6" s="81" t="s">
        <v>341</v>
      </c>
      <c r="D6" s="81" t="s">
        <v>100</v>
      </c>
      <c r="E6" s="81" t="s">
        <v>252</v>
      </c>
      <c r="F6" s="81" t="s">
        <v>200</v>
      </c>
      <c r="G6" s="117" t="s">
        <v>20</v>
      </c>
      <c r="H6" s="100">
        <f>L6</f>
        <v>0</v>
      </c>
      <c r="I6" s="112">
        <v>4</v>
      </c>
      <c r="J6" s="106">
        <v>6</v>
      </c>
      <c r="K6" s="107">
        <f>SUM(N6:S6)</f>
        <v>6</v>
      </c>
      <c r="L6" s="107">
        <v>0</v>
      </c>
      <c r="M6" s="64"/>
      <c r="N6" s="66">
        <v>1</v>
      </c>
      <c r="O6" s="66">
        <v>1</v>
      </c>
      <c r="P6" s="66">
        <v>1</v>
      </c>
      <c r="Q6" s="66">
        <v>1</v>
      </c>
      <c r="R6" s="66">
        <v>1</v>
      </c>
      <c r="S6" s="66">
        <v>1</v>
      </c>
      <c r="T6" s="106">
        <v>6</v>
      </c>
      <c r="U6" s="107">
        <v>6</v>
      </c>
      <c r="V6" s="107">
        <v>0</v>
      </c>
      <c r="W6" s="64"/>
      <c r="X6" s="66"/>
      <c r="Y6" s="66"/>
      <c r="Z6" s="66"/>
      <c r="AA6" s="66"/>
      <c r="AB6" s="66"/>
      <c r="AC6" s="66"/>
      <c r="AD6" s="66">
        <v>1</v>
      </c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106">
        <v>6</v>
      </c>
      <c r="AW6" s="107">
        <v>6</v>
      </c>
      <c r="AX6" s="107">
        <v>0</v>
      </c>
      <c r="AY6" s="64"/>
      <c r="AZ6" s="66"/>
      <c r="BA6" s="66"/>
      <c r="BB6" s="66"/>
      <c r="BC6" s="66"/>
      <c r="BD6" s="66"/>
      <c r="BE6" s="66"/>
      <c r="BF6" s="66"/>
      <c r="BG6" s="66"/>
      <c r="BH6" s="66"/>
      <c r="BI6" s="66">
        <v>1</v>
      </c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106">
        <v>6</v>
      </c>
      <c r="BY6" s="107">
        <v>6</v>
      </c>
      <c r="BZ6" s="107">
        <v>0</v>
      </c>
      <c r="CA6" s="51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>
        <v>1</v>
      </c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</row>
    <row r="7" spans="1:103" s="18" customFormat="1" x14ac:dyDescent="0.3">
      <c r="A7" s="375" t="s">
        <v>210</v>
      </c>
      <c r="B7" s="375"/>
      <c r="C7" s="375"/>
      <c r="D7" s="375"/>
      <c r="E7" s="375"/>
      <c r="F7" s="375"/>
      <c r="G7" s="375"/>
      <c r="H7" s="375"/>
      <c r="I7" s="376"/>
      <c r="J7" s="108"/>
      <c r="K7" s="108"/>
      <c r="L7" s="109"/>
      <c r="M7" s="50"/>
      <c r="N7" s="54"/>
      <c r="O7" s="54"/>
      <c r="P7" s="54"/>
      <c r="Q7" s="54"/>
      <c r="R7" s="54"/>
      <c r="S7" s="54"/>
      <c r="T7" s="108"/>
      <c r="U7" s="108"/>
      <c r="V7" s="109"/>
      <c r="W7" s="50"/>
      <c r="AV7" s="108"/>
      <c r="AW7" s="108"/>
      <c r="AX7" s="109"/>
      <c r="AY7" s="50"/>
      <c r="BX7" s="108"/>
      <c r="BY7" s="108"/>
      <c r="BZ7" s="109"/>
      <c r="CA7" s="50"/>
    </row>
    <row r="8" spans="1:103" s="18" customFormat="1" ht="51.6" customHeight="1" x14ac:dyDescent="0.3">
      <c r="A8" s="78" t="s">
        <v>355</v>
      </c>
      <c r="B8" s="79" t="s">
        <v>356</v>
      </c>
      <c r="C8" s="89" t="s">
        <v>406</v>
      </c>
      <c r="D8" s="80" t="s">
        <v>196</v>
      </c>
      <c r="E8" s="81" t="s">
        <v>253</v>
      </c>
      <c r="F8" s="81" t="s">
        <v>358</v>
      </c>
      <c r="G8" s="118" t="s">
        <v>20</v>
      </c>
      <c r="H8" s="101">
        <v>15</v>
      </c>
      <c r="I8" s="112">
        <v>88</v>
      </c>
      <c r="J8" s="106">
        <v>6</v>
      </c>
      <c r="K8" s="107">
        <f>SUM(N8:S8)</f>
        <v>90</v>
      </c>
      <c r="L8" s="107">
        <f>H8</f>
        <v>15</v>
      </c>
      <c r="M8" s="64"/>
      <c r="N8" s="66">
        <v>15</v>
      </c>
      <c r="O8" s="66">
        <v>15</v>
      </c>
      <c r="P8" s="66">
        <v>15</v>
      </c>
      <c r="Q8" s="66">
        <v>15</v>
      </c>
      <c r="R8" s="66">
        <v>15</v>
      </c>
      <c r="S8" s="66">
        <v>15</v>
      </c>
      <c r="T8" s="106">
        <v>6</v>
      </c>
      <c r="U8" s="107">
        <v>90</v>
      </c>
      <c r="V8" s="107">
        <v>15</v>
      </c>
      <c r="W8" s="64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106">
        <v>6</v>
      </c>
      <c r="AW8" s="107">
        <v>90</v>
      </c>
      <c r="AX8" s="107">
        <v>15</v>
      </c>
      <c r="AY8" s="64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106">
        <v>6</v>
      </c>
      <c r="BY8" s="107">
        <v>90</v>
      </c>
      <c r="BZ8" s="107">
        <v>15</v>
      </c>
      <c r="CA8" s="51"/>
    </row>
    <row r="9" spans="1:103" s="18" customFormat="1" ht="51.6" customHeight="1" x14ac:dyDescent="0.3">
      <c r="A9" s="78" t="s">
        <v>338</v>
      </c>
      <c r="B9" s="82" t="s">
        <v>339</v>
      </c>
      <c r="C9" s="88" t="s">
        <v>403</v>
      </c>
      <c r="D9" s="80" t="s">
        <v>198</v>
      </c>
      <c r="E9" s="81" t="s">
        <v>333</v>
      </c>
      <c r="F9" s="81" t="s">
        <v>334</v>
      </c>
      <c r="G9" s="118" t="s">
        <v>20</v>
      </c>
      <c r="H9" s="101">
        <v>2</v>
      </c>
      <c r="I9" s="112">
        <f>SUM(K9,U9,AW9,BY9)</f>
        <v>48</v>
      </c>
      <c r="J9" s="106">
        <v>6</v>
      </c>
      <c r="K9" s="107">
        <f>SUM(N9:S9)</f>
        <v>12</v>
      </c>
      <c r="L9" s="107">
        <f>H9</f>
        <v>2</v>
      </c>
      <c r="M9" s="64"/>
      <c r="N9" s="66">
        <v>2</v>
      </c>
      <c r="O9" s="66">
        <v>2</v>
      </c>
      <c r="P9" s="66">
        <v>2</v>
      </c>
      <c r="Q9" s="66">
        <v>2</v>
      </c>
      <c r="R9" s="66">
        <v>2</v>
      </c>
      <c r="S9" s="66">
        <v>2</v>
      </c>
      <c r="T9" s="106">
        <v>6</v>
      </c>
      <c r="U9" s="107">
        <v>12</v>
      </c>
      <c r="V9" s="107">
        <v>2</v>
      </c>
      <c r="W9" s="64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106">
        <v>6</v>
      </c>
      <c r="AW9" s="107">
        <v>12</v>
      </c>
      <c r="AX9" s="107">
        <v>2</v>
      </c>
      <c r="AY9" s="64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106">
        <v>6</v>
      </c>
      <c r="BY9" s="107">
        <v>12</v>
      </c>
      <c r="BZ9" s="107">
        <v>2</v>
      </c>
      <c r="CA9" s="51"/>
    </row>
    <row r="10" spans="1:103" s="18" customFormat="1" ht="51.6" customHeight="1" x14ac:dyDescent="0.3">
      <c r="A10" s="124"/>
      <c r="B10" s="78" t="s">
        <v>357</v>
      </c>
      <c r="C10" s="125" t="s">
        <v>404</v>
      </c>
      <c r="D10" s="80" t="s">
        <v>202</v>
      </c>
      <c r="E10" s="81" t="s">
        <v>405</v>
      </c>
      <c r="F10" s="81" t="s">
        <v>359</v>
      </c>
      <c r="G10" s="118" t="s">
        <v>20</v>
      </c>
      <c r="H10" s="101">
        <v>15</v>
      </c>
      <c r="I10" s="112">
        <v>60</v>
      </c>
      <c r="J10" s="106">
        <v>6</v>
      </c>
      <c r="K10" s="107">
        <f>SUM(N10:S10)</f>
        <v>90</v>
      </c>
      <c r="L10" s="107">
        <f>H10</f>
        <v>15</v>
      </c>
      <c r="M10" s="64"/>
      <c r="N10" s="66">
        <v>15</v>
      </c>
      <c r="O10" s="66">
        <v>15</v>
      </c>
      <c r="P10" s="66">
        <v>15</v>
      </c>
      <c r="Q10" s="66">
        <v>15</v>
      </c>
      <c r="R10" s="66">
        <v>15</v>
      </c>
      <c r="S10" s="66">
        <v>15</v>
      </c>
      <c r="T10" s="106">
        <v>6</v>
      </c>
      <c r="U10" s="107">
        <v>90</v>
      </c>
      <c r="V10" s="107">
        <v>15</v>
      </c>
      <c r="W10" s="64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106">
        <v>6</v>
      </c>
      <c r="AW10" s="107">
        <v>90</v>
      </c>
      <c r="AX10" s="107">
        <v>15</v>
      </c>
      <c r="AY10" s="64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106">
        <v>6</v>
      </c>
      <c r="BY10" s="107">
        <v>90</v>
      </c>
      <c r="BZ10" s="107">
        <v>15</v>
      </c>
      <c r="CA10" s="51"/>
    </row>
    <row r="11" spans="1:103" s="18" customFormat="1" ht="51.6" customHeight="1" x14ac:dyDescent="0.3">
      <c r="A11" s="123"/>
      <c r="B11" s="83"/>
      <c r="C11" s="126" t="s">
        <v>409</v>
      </c>
      <c r="D11" s="80" t="s">
        <v>411</v>
      </c>
      <c r="E11" s="81" t="s">
        <v>410</v>
      </c>
      <c r="F11" s="81" t="s">
        <v>359</v>
      </c>
      <c r="G11" s="118" t="s">
        <v>20</v>
      </c>
      <c r="H11" s="101">
        <v>2</v>
      </c>
      <c r="I11" s="112">
        <v>10</v>
      </c>
      <c r="J11" s="120"/>
      <c r="K11" s="120"/>
      <c r="L11" s="106"/>
      <c r="M11" s="121"/>
      <c r="N11" s="65"/>
      <c r="O11" s="65"/>
      <c r="P11" s="65"/>
      <c r="Q11" s="65"/>
      <c r="R11" s="65"/>
      <c r="S11" s="65"/>
      <c r="T11" s="106"/>
      <c r="U11" s="107"/>
      <c r="V11" s="107"/>
      <c r="W11" s="121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131"/>
      <c r="AW11" s="107"/>
      <c r="AX11" s="107"/>
      <c r="AY11" s="121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106"/>
      <c r="BY11" s="107"/>
      <c r="BZ11" s="107"/>
      <c r="CA11" s="122"/>
    </row>
    <row r="12" spans="1:103" s="18" customFormat="1" ht="14.4" customHeight="1" x14ac:dyDescent="0.3">
      <c r="A12" s="370" t="s">
        <v>255</v>
      </c>
      <c r="B12" s="370"/>
      <c r="C12" s="370"/>
      <c r="D12" s="371"/>
      <c r="E12" s="371"/>
      <c r="F12" s="371"/>
      <c r="G12" s="371"/>
      <c r="H12" s="371"/>
      <c r="I12" s="371"/>
      <c r="J12" s="108"/>
      <c r="K12" s="108"/>
      <c r="L12" s="105"/>
      <c r="M12" s="70"/>
      <c r="N12" s="71"/>
      <c r="O12" s="71"/>
      <c r="P12" s="71"/>
      <c r="Q12" s="71"/>
      <c r="R12" s="71"/>
      <c r="S12" s="71"/>
      <c r="T12" s="104"/>
      <c r="U12" s="104"/>
      <c r="V12" s="105"/>
      <c r="W12" s="70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104"/>
      <c r="AW12" s="104"/>
      <c r="AX12" s="105"/>
      <c r="AY12" s="70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104"/>
      <c r="BY12" s="104"/>
      <c r="BZ12" s="105"/>
      <c r="CA12" s="50"/>
    </row>
    <row r="13" spans="1:103" s="18" customFormat="1" ht="75" customHeight="1" x14ac:dyDescent="0.3">
      <c r="A13" s="84" t="s">
        <v>360</v>
      </c>
      <c r="B13" s="84" t="s">
        <v>362</v>
      </c>
      <c r="C13" s="77" t="s">
        <v>363</v>
      </c>
      <c r="D13" s="80" t="s">
        <v>218</v>
      </c>
      <c r="E13" s="85" t="s">
        <v>367</v>
      </c>
      <c r="F13" s="85" t="s">
        <v>368</v>
      </c>
      <c r="G13" s="102" t="s">
        <v>20</v>
      </c>
      <c r="H13" s="102">
        <v>3</v>
      </c>
      <c r="I13" s="113">
        <v>20</v>
      </c>
      <c r="J13" s="106">
        <v>6</v>
      </c>
      <c r="K13" s="107">
        <f>SUM(N13:S13)</f>
        <v>18</v>
      </c>
      <c r="L13" s="107">
        <f>H13</f>
        <v>3</v>
      </c>
      <c r="M13" s="64"/>
      <c r="N13" s="66">
        <v>3</v>
      </c>
      <c r="O13" s="66">
        <v>3</v>
      </c>
      <c r="P13" s="66">
        <v>3</v>
      </c>
      <c r="Q13" s="66">
        <v>3</v>
      </c>
      <c r="R13" s="66">
        <v>3</v>
      </c>
      <c r="S13" s="66">
        <v>3</v>
      </c>
      <c r="T13" s="106">
        <v>6</v>
      </c>
      <c r="U13" s="107">
        <v>18</v>
      </c>
      <c r="V13" s="107">
        <v>3</v>
      </c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106">
        <v>6</v>
      </c>
      <c r="AW13" s="107">
        <v>18</v>
      </c>
      <c r="AX13" s="107">
        <v>3</v>
      </c>
      <c r="AY13" s="64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106">
        <v>6</v>
      </c>
      <c r="BY13" s="107">
        <v>18</v>
      </c>
      <c r="BZ13" s="107">
        <v>3</v>
      </c>
      <c r="CA13" s="51"/>
    </row>
    <row r="14" spans="1:103" s="18" customFormat="1" ht="73.95" customHeight="1" x14ac:dyDescent="0.3">
      <c r="A14" s="84" t="s">
        <v>361</v>
      </c>
      <c r="B14" s="84" t="s">
        <v>364</v>
      </c>
      <c r="C14" s="77" t="s">
        <v>365</v>
      </c>
      <c r="D14" s="80" t="s">
        <v>366</v>
      </c>
      <c r="E14" s="85" t="s">
        <v>369</v>
      </c>
      <c r="F14" s="85" t="s">
        <v>370</v>
      </c>
      <c r="G14" s="102" t="s">
        <v>20</v>
      </c>
      <c r="H14" s="102">
        <v>3</v>
      </c>
      <c r="I14" s="113">
        <v>42</v>
      </c>
      <c r="J14" s="106">
        <v>6</v>
      </c>
      <c r="K14" s="107">
        <f>SUM(N14:S14)</f>
        <v>18</v>
      </c>
      <c r="L14" s="107">
        <f>H14</f>
        <v>3</v>
      </c>
      <c r="M14" s="64"/>
      <c r="N14" s="66">
        <v>3</v>
      </c>
      <c r="O14" s="66">
        <v>3</v>
      </c>
      <c r="P14" s="66">
        <v>3</v>
      </c>
      <c r="Q14" s="66">
        <v>3</v>
      </c>
      <c r="R14" s="66">
        <v>3</v>
      </c>
      <c r="S14" s="66">
        <v>3</v>
      </c>
      <c r="T14" s="106">
        <v>6</v>
      </c>
      <c r="U14" s="107">
        <v>18</v>
      </c>
      <c r="V14" s="107">
        <v>3</v>
      </c>
      <c r="W14" s="64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106">
        <v>6</v>
      </c>
      <c r="AW14" s="107">
        <v>18</v>
      </c>
      <c r="AX14" s="107">
        <v>3</v>
      </c>
      <c r="AY14" s="64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106">
        <v>6</v>
      </c>
      <c r="BY14" s="107">
        <v>18</v>
      </c>
      <c r="BZ14" s="107">
        <v>3</v>
      </c>
      <c r="CA14" s="51"/>
    </row>
    <row r="15" spans="1:103" s="18" customFormat="1" x14ac:dyDescent="0.3">
      <c r="A15" s="377" t="s">
        <v>342</v>
      </c>
      <c r="B15" s="377"/>
      <c r="C15" s="377"/>
      <c r="D15" s="378"/>
      <c r="E15" s="377"/>
      <c r="F15" s="370"/>
      <c r="G15" s="371"/>
      <c r="H15" s="370"/>
      <c r="I15" s="371"/>
      <c r="J15" s="108"/>
      <c r="K15" s="108"/>
      <c r="L15" s="109"/>
      <c r="M15" s="70"/>
      <c r="N15" s="71"/>
      <c r="O15" s="71"/>
      <c r="P15" s="71"/>
      <c r="Q15" s="71"/>
      <c r="R15" s="71"/>
      <c r="S15" s="71"/>
      <c r="T15" s="108"/>
      <c r="U15" s="108"/>
      <c r="V15" s="109"/>
      <c r="W15" s="70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108"/>
      <c r="AW15" s="108"/>
      <c r="AX15" s="109"/>
      <c r="AY15" s="70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108"/>
      <c r="BY15" s="108"/>
      <c r="BZ15" s="109"/>
      <c r="CA15" s="50"/>
    </row>
    <row r="16" spans="1:103" s="18" customFormat="1" ht="54.6" customHeight="1" x14ac:dyDescent="0.3">
      <c r="A16" s="89" t="s">
        <v>372</v>
      </c>
      <c r="B16" s="89" t="s">
        <v>373</v>
      </c>
      <c r="C16" s="88" t="s">
        <v>374</v>
      </c>
      <c r="D16" s="87" t="s">
        <v>375</v>
      </c>
      <c r="E16" s="89" t="s">
        <v>343</v>
      </c>
      <c r="F16" s="89" t="s">
        <v>376</v>
      </c>
      <c r="G16" s="102" t="s">
        <v>20</v>
      </c>
      <c r="H16" s="102">
        <v>5</v>
      </c>
      <c r="I16" s="113">
        <v>50</v>
      </c>
      <c r="J16" s="106">
        <v>6</v>
      </c>
      <c r="K16" s="107">
        <f>SUM(N16:S16)</f>
        <v>30</v>
      </c>
      <c r="L16" s="107">
        <f>H16</f>
        <v>5</v>
      </c>
      <c r="M16" s="64"/>
      <c r="N16" s="66">
        <v>5</v>
      </c>
      <c r="O16" s="66">
        <v>5</v>
      </c>
      <c r="P16" s="66">
        <v>5</v>
      </c>
      <c r="Q16" s="66">
        <v>5</v>
      </c>
      <c r="R16" s="66">
        <v>5</v>
      </c>
      <c r="S16" s="66">
        <v>5</v>
      </c>
      <c r="T16" s="106">
        <v>6</v>
      </c>
      <c r="U16" s="107">
        <v>30</v>
      </c>
      <c r="V16" s="107">
        <v>5</v>
      </c>
      <c r="W16" s="64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106">
        <v>6</v>
      </c>
      <c r="AW16" s="107">
        <v>30</v>
      </c>
      <c r="AX16" s="107">
        <v>5</v>
      </c>
      <c r="AY16" s="64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106">
        <v>6</v>
      </c>
      <c r="BY16" s="107">
        <v>30</v>
      </c>
      <c r="BZ16" s="107">
        <v>5</v>
      </c>
      <c r="CA16" s="51"/>
    </row>
    <row r="17" spans="1:103" s="18" customFormat="1" ht="13.8" thickBot="1" x14ac:dyDescent="0.35">
      <c r="A17" s="365" t="s">
        <v>72</v>
      </c>
      <c r="B17" s="365"/>
      <c r="C17" s="365"/>
      <c r="D17" s="365"/>
      <c r="E17" s="365"/>
      <c r="F17" s="365"/>
      <c r="G17" s="365"/>
      <c r="H17" s="365"/>
      <c r="I17" s="366"/>
      <c r="J17" s="103"/>
      <c r="K17" s="104"/>
      <c r="L17" s="105"/>
      <c r="M17" s="70"/>
      <c r="N17" s="71"/>
      <c r="O17" s="71"/>
      <c r="P17" s="71"/>
      <c r="Q17" s="71"/>
      <c r="R17" s="71"/>
      <c r="S17" s="71"/>
      <c r="T17" s="103"/>
      <c r="U17" s="104"/>
      <c r="V17" s="105"/>
      <c r="W17" s="72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103"/>
      <c r="AW17" s="104"/>
      <c r="AX17" s="105"/>
      <c r="AY17" s="72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103"/>
      <c r="BY17" s="104"/>
      <c r="BZ17" s="105"/>
      <c r="CA17" s="35"/>
    </row>
    <row r="18" spans="1:103" s="18" customFormat="1" ht="49.2" customHeight="1" x14ac:dyDescent="0.3">
      <c r="A18" s="90" t="s">
        <v>377</v>
      </c>
      <c r="B18" s="91" t="s">
        <v>378</v>
      </c>
      <c r="C18" s="92" t="s">
        <v>379</v>
      </c>
      <c r="D18" s="86" t="s">
        <v>222</v>
      </c>
      <c r="E18" s="93" t="s">
        <v>380</v>
      </c>
      <c r="F18" s="93" t="s">
        <v>335</v>
      </c>
      <c r="G18" s="102" t="s">
        <v>20</v>
      </c>
      <c r="H18" s="102">
        <v>2</v>
      </c>
      <c r="I18" s="114">
        <f t="shared" ref="I18" si="0">SUM(K18,U18,AW18,BY18)</f>
        <v>48</v>
      </c>
      <c r="J18" s="106">
        <v>6</v>
      </c>
      <c r="K18" s="107">
        <f>SUM(N18:S18)</f>
        <v>12</v>
      </c>
      <c r="L18" s="107">
        <f>H18</f>
        <v>2</v>
      </c>
      <c r="M18" s="64"/>
      <c r="N18" s="66">
        <v>2</v>
      </c>
      <c r="O18" s="66">
        <v>2</v>
      </c>
      <c r="P18" s="66">
        <v>2</v>
      </c>
      <c r="Q18" s="66">
        <v>2</v>
      </c>
      <c r="R18" s="66">
        <v>2</v>
      </c>
      <c r="S18" s="66">
        <v>2</v>
      </c>
      <c r="T18" s="106">
        <v>6</v>
      </c>
      <c r="U18" s="107">
        <v>12</v>
      </c>
      <c r="V18" s="107">
        <v>2</v>
      </c>
      <c r="W18" s="69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5"/>
      <c r="AV18" s="106">
        <v>6</v>
      </c>
      <c r="AW18" s="107">
        <v>12</v>
      </c>
      <c r="AX18" s="107">
        <v>2</v>
      </c>
      <c r="AY18" s="69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106">
        <v>6</v>
      </c>
      <c r="BY18" s="107">
        <v>12</v>
      </c>
      <c r="BZ18" s="107">
        <v>2</v>
      </c>
      <c r="CA18" s="33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>
        <v>1</v>
      </c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</row>
    <row r="19" spans="1:103" s="18" customFormat="1" ht="48" customHeight="1" x14ac:dyDescent="0.3">
      <c r="A19" s="67"/>
      <c r="B19" s="75"/>
      <c r="C19" s="92" t="s">
        <v>381</v>
      </c>
      <c r="D19" s="86" t="s">
        <v>382</v>
      </c>
      <c r="E19" s="93" t="s">
        <v>383</v>
      </c>
      <c r="F19" s="93" t="s">
        <v>345</v>
      </c>
      <c r="G19" s="102" t="s">
        <v>20</v>
      </c>
      <c r="H19" s="102">
        <v>2</v>
      </c>
      <c r="I19" s="114">
        <v>16</v>
      </c>
      <c r="J19" s="106">
        <v>6</v>
      </c>
      <c r="K19" s="107">
        <f>SUM(N19:S19)</f>
        <v>12</v>
      </c>
      <c r="L19" s="107">
        <f t="shared" ref="L19:L23" si="1">H19</f>
        <v>2</v>
      </c>
      <c r="M19" s="64"/>
      <c r="N19" s="66">
        <v>2</v>
      </c>
      <c r="O19" s="66">
        <v>2</v>
      </c>
      <c r="P19" s="66">
        <v>2</v>
      </c>
      <c r="Q19" s="66">
        <v>2</v>
      </c>
      <c r="R19" s="66">
        <v>2</v>
      </c>
      <c r="S19" s="66">
        <v>2</v>
      </c>
      <c r="T19" s="106">
        <v>6</v>
      </c>
      <c r="U19" s="110">
        <v>12</v>
      </c>
      <c r="V19" s="110">
        <v>2</v>
      </c>
      <c r="W19" s="69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5"/>
      <c r="AV19" s="106">
        <v>6</v>
      </c>
      <c r="AW19" s="110">
        <v>12</v>
      </c>
      <c r="AX19" s="110">
        <v>2</v>
      </c>
      <c r="AY19" s="69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106">
        <v>6</v>
      </c>
      <c r="BY19" s="110">
        <v>12</v>
      </c>
      <c r="BZ19" s="110">
        <v>2</v>
      </c>
      <c r="CA19" s="33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</row>
    <row r="20" spans="1:103" s="18" customFormat="1" ht="34.200000000000003" x14ac:dyDescent="0.3">
      <c r="A20" s="67"/>
      <c r="B20" s="75"/>
      <c r="C20" s="92" t="s">
        <v>385</v>
      </c>
      <c r="D20" s="86" t="s">
        <v>384</v>
      </c>
      <c r="E20" s="93" t="s">
        <v>387</v>
      </c>
      <c r="F20" s="93" t="s">
        <v>346</v>
      </c>
      <c r="G20" s="102" t="s">
        <v>371</v>
      </c>
      <c r="H20" s="102">
        <v>1</v>
      </c>
      <c r="I20" s="114">
        <v>8</v>
      </c>
      <c r="J20" s="106">
        <v>6</v>
      </c>
      <c r="K20" s="107">
        <f>SUM(N20:S20)</f>
        <v>6</v>
      </c>
      <c r="L20" s="107">
        <f t="shared" si="1"/>
        <v>1</v>
      </c>
      <c r="M20" s="64"/>
      <c r="N20" s="66">
        <v>1</v>
      </c>
      <c r="O20" s="66">
        <v>1</v>
      </c>
      <c r="P20" s="66">
        <v>1</v>
      </c>
      <c r="Q20" s="66">
        <v>1</v>
      </c>
      <c r="R20" s="66">
        <v>1</v>
      </c>
      <c r="S20" s="66">
        <v>1</v>
      </c>
      <c r="T20" s="106">
        <v>6</v>
      </c>
      <c r="U20" s="107">
        <v>6</v>
      </c>
      <c r="V20" s="107">
        <v>1</v>
      </c>
      <c r="W20" s="69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5"/>
      <c r="AV20" s="106">
        <v>6</v>
      </c>
      <c r="AW20" s="107">
        <v>6</v>
      </c>
      <c r="AX20" s="107">
        <v>1</v>
      </c>
      <c r="AY20" s="69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106">
        <v>6</v>
      </c>
      <c r="BY20" s="107">
        <v>6</v>
      </c>
      <c r="BZ20" s="107">
        <v>1</v>
      </c>
      <c r="CA20" s="33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>
        <v>1</v>
      </c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</row>
    <row r="21" spans="1:103" s="18" customFormat="1" ht="37.950000000000003" customHeight="1" x14ac:dyDescent="0.3">
      <c r="A21" s="67"/>
      <c r="B21" s="75"/>
      <c r="C21" s="92" t="s">
        <v>388</v>
      </c>
      <c r="D21" s="86" t="s">
        <v>386</v>
      </c>
      <c r="E21" s="93" t="s">
        <v>390</v>
      </c>
      <c r="F21" s="93" t="s">
        <v>347</v>
      </c>
      <c r="G21" s="102" t="s">
        <v>20</v>
      </c>
      <c r="H21" s="102">
        <v>15</v>
      </c>
      <c r="I21" s="114">
        <v>350</v>
      </c>
      <c r="J21" s="106">
        <v>6</v>
      </c>
      <c r="K21" s="107">
        <f>SUM(N21:S21)</f>
        <v>90</v>
      </c>
      <c r="L21" s="107">
        <f t="shared" si="1"/>
        <v>15</v>
      </c>
      <c r="M21" s="64"/>
      <c r="N21" s="66">
        <v>15</v>
      </c>
      <c r="O21" s="66">
        <v>15</v>
      </c>
      <c r="P21" s="66">
        <v>15</v>
      </c>
      <c r="Q21" s="66">
        <v>15</v>
      </c>
      <c r="R21" s="66">
        <v>15</v>
      </c>
      <c r="S21" s="66">
        <v>15</v>
      </c>
      <c r="T21" s="106">
        <v>6</v>
      </c>
      <c r="U21" s="107">
        <v>90</v>
      </c>
      <c r="V21" s="107">
        <v>15</v>
      </c>
      <c r="W21" s="69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5"/>
      <c r="AV21" s="106">
        <v>6</v>
      </c>
      <c r="AW21" s="107">
        <v>90</v>
      </c>
      <c r="AX21" s="107">
        <v>15</v>
      </c>
      <c r="AY21" s="69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106">
        <v>6</v>
      </c>
      <c r="BY21" s="107">
        <v>90</v>
      </c>
      <c r="BZ21" s="107">
        <v>15</v>
      </c>
      <c r="CA21" s="33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</row>
    <row r="22" spans="1:103" s="18" customFormat="1" ht="40.950000000000003" customHeight="1" x14ac:dyDescent="0.3">
      <c r="A22" s="67"/>
      <c r="B22" s="75"/>
      <c r="C22" s="92" t="s">
        <v>391</v>
      </c>
      <c r="D22" s="86" t="s">
        <v>389</v>
      </c>
      <c r="E22" s="93" t="s">
        <v>393</v>
      </c>
      <c r="F22" s="93" t="s">
        <v>348</v>
      </c>
      <c r="G22" s="102" t="s">
        <v>20</v>
      </c>
      <c r="H22" s="102">
        <v>1</v>
      </c>
      <c r="I22" s="114">
        <v>48</v>
      </c>
      <c r="J22" s="106">
        <v>6</v>
      </c>
      <c r="K22" s="107">
        <f>L22*J22</f>
        <v>6</v>
      </c>
      <c r="L22" s="107">
        <f t="shared" si="1"/>
        <v>1</v>
      </c>
      <c r="M22" s="64"/>
      <c r="N22" s="66">
        <v>1</v>
      </c>
      <c r="O22" s="66">
        <v>1</v>
      </c>
      <c r="P22" s="66">
        <v>1</v>
      </c>
      <c r="Q22" s="66">
        <v>1</v>
      </c>
      <c r="R22" s="66">
        <v>1</v>
      </c>
      <c r="S22" s="66">
        <v>1</v>
      </c>
      <c r="T22" s="106">
        <v>6</v>
      </c>
      <c r="U22" s="107">
        <v>6</v>
      </c>
      <c r="V22" s="107">
        <v>1</v>
      </c>
      <c r="W22" s="69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5"/>
      <c r="AV22" s="106">
        <v>6</v>
      </c>
      <c r="AW22" s="107">
        <v>6</v>
      </c>
      <c r="AX22" s="107">
        <v>1</v>
      </c>
      <c r="AY22" s="69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106">
        <v>6</v>
      </c>
      <c r="BY22" s="107">
        <v>6</v>
      </c>
      <c r="BZ22" s="107">
        <v>1</v>
      </c>
      <c r="CA22" s="33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</row>
    <row r="23" spans="1:103" s="18" customFormat="1" ht="39.6" customHeight="1" x14ac:dyDescent="0.3">
      <c r="A23" s="68"/>
      <c r="B23" s="76"/>
      <c r="C23" s="92" t="s">
        <v>394</v>
      </c>
      <c r="D23" s="86" t="s">
        <v>392</v>
      </c>
      <c r="E23" s="93" t="s">
        <v>395</v>
      </c>
      <c r="F23" s="93" t="s">
        <v>396</v>
      </c>
      <c r="G23" s="102" t="s">
        <v>20</v>
      </c>
      <c r="H23" s="102">
        <v>5</v>
      </c>
      <c r="I23" s="114">
        <v>240</v>
      </c>
      <c r="J23" s="106">
        <v>6</v>
      </c>
      <c r="K23" s="107">
        <f>SUM(N23:S23)</f>
        <v>30</v>
      </c>
      <c r="L23" s="107">
        <f t="shared" si="1"/>
        <v>5</v>
      </c>
      <c r="M23" s="64"/>
      <c r="N23" s="66">
        <v>5</v>
      </c>
      <c r="O23" s="66">
        <v>5</v>
      </c>
      <c r="P23" s="66">
        <v>5</v>
      </c>
      <c r="Q23" s="66">
        <v>5</v>
      </c>
      <c r="R23" s="66">
        <v>5</v>
      </c>
      <c r="S23" s="66">
        <v>5</v>
      </c>
      <c r="T23" s="106">
        <v>6</v>
      </c>
      <c r="U23" s="107">
        <v>30</v>
      </c>
      <c r="V23" s="107">
        <v>5</v>
      </c>
      <c r="W23" s="69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5"/>
      <c r="AV23" s="106">
        <v>6</v>
      </c>
      <c r="AW23" s="107">
        <v>30</v>
      </c>
      <c r="AX23" s="107">
        <v>5</v>
      </c>
      <c r="AY23" s="69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106">
        <v>6</v>
      </c>
      <c r="BY23" s="107">
        <v>30</v>
      </c>
      <c r="BZ23" s="107">
        <v>5</v>
      </c>
      <c r="CA23" s="33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>
        <v>1</v>
      </c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</row>
    <row r="24" spans="1:103" x14ac:dyDescent="0.25">
      <c r="A24" s="367" t="s">
        <v>344</v>
      </c>
      <c r="B24" s="367"/>
      <c r="C24" s="367"/>
      <c r="D24" s="367"/>
      <c r="E24" s="367"/>
      <c r="F24" s="367"/>
      <c r="G24" s="367"/>
      <c r="H24" s="367"/>
      <c r="I24" s="368"/>
      <c r="J24" s="103"/>
      <c r="K24" s="104"/>
      <c r="L24" s="105"/>
      <c r="M24" s="73"/>
      <c r="N24" s="74"/>
      <c r="O24" s="74"/>
      <c r="P24" s="74"/>
      <c r="Q24" s="74"/>
      <c r="R24" s="74"/>
      <c r="S24" s="74"/>
      <c r="T24" s="115"/>
      <c r="U24" s="104"/>
      <c r="V24" s="105"/>
      <c r="W24" s="70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115"/>
      <c r="AW24" s="104"/>
      <c r="AX24" s="105"/>
      <c r="AY24" s="70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115"/>
      <c r="BY24" s="104"/>
      <c r="BZ24" s="105"/>
      <c r="CA24" s="53"/>
    </row>
    <row r="25" spans="1:103" ht="52.95" customHeight="1" x14ac:dyDescent="0.25">
      <c r="A25" s="360" t="s">
        <v>397</v>
      </c>
      <c r="B25" s="78" t="s">
        <v>398</v>
      </c>
      <c r="C25" s="79" t="s">
        <v>400</v>
      </c>
      <c r="D25" s="96" t="s">
        <v>223</v>
      </c>
      <c r="E25" s="89" t="s">
        <v>250</v>
      </c>
      <c r="F25" s="119" t="s">
        <v>399</v>
      </c>
      <c r="G25" s="102" t="s">
        <v>20</v>
      </c>
      <c r="H25" s="102">
        <v>5</v>
      </c>
      <c r="I25" s="114">
        <v>48</v>
      </c>
      <c r="J25" s="106">
        <v>6</v>
      </c>
      <c r="K25" s="107">
        <f>SUM(N25:S25)</f>
        <v>30</v>
      </c>
      <c r="L25" s="107">
        <f t="shared" ref="L25:L26" si="2">H25</f>
        <v>5</v>
      </c>
      <c r="M25" s="64"/>
      <c r="N25" s="66">
        <v>5</v>
      </c>
      <c r="O25" s="66">
        <v>5</v>
      </c>
      <c r="P25" s="66">
        <v>5</v>
      </c>
      <c r="Q25" s="66">
        <v>5</v>
      </c>
      <c r="R25" s="66">
        <v>5</v>
      </c>
      <c r="S25" s="66">
        <v>5</v>
      </c>
      <c r="T25" s="106">
        <v>6</v>
      </c>
      <c r="U25" s="107">
        <v>30</v>
      </c>
      <c r="V25" s="107">
        <v>5</v>
      </c>
      <c r="W25" s="64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5"/>
      <c r="AV25" s="106">
        <v>6</v>
      </c>
      <c r="AW25" s="107">
        <v>30</v>
      </c>
      <c r="AX25" s="107">
        <v>5</v>
      </c>
      <c r="AY25" s="64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106">
        <v>6</v>
      </c>
      <c r="BY25" s="107">
        <v>30</v>
      </c>
      <c r="BZ25" s="107">
        <v>5</v>
      </c>
      <c r="CA25" s="51"/>
    </row>
    <row r="26" spans="1:103" ht="36.6" customHeight="1" x14ac:dyDescent="0.25">
      <c r="A26" s="361"/>
      <c r="B26" s="94"/>
      <c r="C26" s="95" t="s">
        <v>401</v>
      </c>
      <c r="D26" s="96" t="s">
        <v>224</v>
      </c>
      <c r="E26" s="89" t="s">
        <v>251</v>
      </c>
      <c r="F26" s="119" t="s">
        <v>399</v>
      </c>
      <c r="G26" s="102" t="s">
        <v>20</v>
      </c>
      <c r="H26" s="102">
        <v>5</v>
      </c>
      <c r="I26" s="114">
        <v>48</v>
      </c>
      <c r="J26" s="106">
        <v>6</v>
      </c>
      <c r="K26" s="107">
        <f>SUM(N26:S26)</f>
        <v>30</v>
      </c>
      <c r="L26" s="107">
        <f t="shared" si="2"/>
        <v>5</v>
      </c>
      <c r="M26" s="64"/>
      <c r="N26" s="66">
        <v>5</v>
      </c>
      <c r="O26" s="66">
        <v>5</v>
      </c>
      <c r="P26" s="66">
        <v>5</v>
      </c>
      <c r="Q26" s="66">
        <v>5</v>
      </c>
      <c r="R26" s="66">
        <v>5</v>
      </c>
      <c r="S26" s="66">
        <v>5</v>
      </c>
      <c r="T26" s="106">
        <v>6</v>
      </c>
      <c r="U26" s="107">
        <v>30</v>
      </c>
      <c r="V26" s="107">
        <v>5</v>
      </c>
      <c r="W26" s="64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5"/>
      <c r="AV26" s="106">
        <v>6</v>
      </c>
      <c r="AW26" s="107">
        <v>30</v>
      </c>
      <c r="AX26" s="107">
        <v>5</v>
      </c>
      <c r="AY26" s="64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106">
        <v>6</v>
      </c>
      <c r="BY26" s="107">
        <v>30</v>
      </c>
      <c r="BZ26" s="107">
        <v>5</v>
      </c>
      <c r="CA26" s="51"/>
    </row>
  </sheetData>
  <mergeCells count="18">
    <mergeCell ref="CB1:CY1"/>
    <mergeCell ref="X1:AU1"/>
    <mergeCell ref="F15:I15"/>
    <mergeCell ref="AZ1:BW1"/>
    <mergeCell ref="BX2:CA2"/>
    <mergeCell ref="A7:I7"/>
    <mergeCell ref="A12:I12"/>
    <mergeCell ref="A15:E15"/>
    <mergeCell ref="N1:S1"/>
    <mergeCell ref="J2:M2"/>
    <mergeCell ref="T2:W2"/>
    <mergeCell ref="AV2:AY2"/>
    <mergeCell ref="A25:A26"/>
    <mergeCell ref="A5:A6"/>
    <mergeCell ref="A4:G4"/>
    <mergeCell ref="B5:B6"/>
    <mergeCell ref="A17:I17"/>
    <mergeCell ref="A24:I24"/>
  </mergeCells>
  <conditionalFormatting sqref="D3">
    <cfRule type="cellIs" dxfId="2" priority="56" stopIfTrue="1" operator="equal">
      <formula>"high"</formula>
    </cfRule>
    <cfRule type="cellIs" dxfId="1" priority="57" stopIfTrue="1" operator="equal">
      <formula>"low"</formula>
    </cfRule>
    <cfRule type="cellIs" dxfId="0" priority="58" stopIfTrue="1" operator="equal">
      <formula>"done"</formula>
    </cfRule>
  </conditionalFormatting>
  <pageMargins left="0.35" right="0.35" top="0.5" bottom="0.5" header="0.25" footer="0.25"/>
  <pageSetup scale="85" orientation="landscape" r:id="rId1"/>
  <headerFooter scaleWithDoc="0">
    <oddFooter>&amp;R&amp;8https://www.vertex42.com/ExcelTemplates/project-tracking-template.html</oddFooter>
  </headerFooter>
  <ignoredErrors>
    <ignoredError sqref="K5:K6 K8:K10 K18:K23 K13:K14 K16" formulaRange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34"/>
  <sheetViews>
    <sheetView topLeftCell="A4" zoomScale="92" zoomScaleNormal="92" workbookViewId="0">
      <selection activeCell="Y31" sqref="Y31"/>
    </sheetView>
  </sheetViews>
  <sheetFormatPr baseColWidth="10" defaultColWidth="11.5546875" defaultRowHeight="14.4" outlineLevelCol="1" x14ac:dyDescent="0.3"/>
  <cols>
    <col min="1" max="1" width="11.5546875" style="6" customWidth="1"/>
    <col min="2" max="15" width="11.5546875" style="6" hidden="1" customWidth="1" outlineLevel="1"/>
    <col min="16" max="16" width="11.109375" style="6" hidden="1" customWidth="1" outlineLevel="1"/>
    <col min="17" max="17" width="11.5546875" style="6" collapsed="1"/>
    <col min="18" max="16384" width="11.5546875" style="6"/>
  </cols>
  <sheetData>
    <row r="2" spans="2:32" ht="15" thickBot="1" x14ac:dyDescent="0.35"/>
    <row r="3" spans="2:32" ht="15" thickBot="1" x14ac:dyDescent="0.35">
      <c r="B3" s="218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20"/>
    </row>
    <row r="4" spans="2:32" x14ac:dyDescent="0.3">
      <c r="B4" s="221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3"/>
      <c r="R4" s="235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7"/>
    </row>
    <row r="5" spans="2:32" x14ac:dyDescent="0.3">
      <c r="B5" s="221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3"/>
      <c r="R5" s="238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40"/>
    </row>
    <row r="6" spans="2:32" x14ac:dyDescent="0.3">
      <c r="B6" s="221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3"/>
      <c r="R6" s="238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40"/>
    </row>
    <row r="7" spans="2:32" x14ac:dyDescent="0.3">
      <c r="B7" s="221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223"/>
      <c r="R7" s="238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39"/>
      <c r="AD7" s="239"/>
      <c r="AE7" s="239"/>
      <c r="AF7" s="240"/>
    </row>
    <row r="8" spans="2:32" x14ac:dyDescent="0.3">
      <c r="B8" s="221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3"/>
      <c r="R8" s="238"/>
      <c r="S8" s="239"/>
      <c r="T8" s="239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240"/>
    </row>
    <row r="9" spans="2:32" x14ac:dyDescent="0.3">
      <c r="B9" s="221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3"/>
      <c r="R9" s="238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40"/>
    </row>
    <row r="10" spans="2:32" x14ac:dyDescent="0.3">
      <c r="B10" s="221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3"/>
      <c r="R10" s="238"/>
      <c r="S10" s="239"/>
      <c r="T10" s="239"/>
      <c r="U10" s="239"/>
      <c r="V10" s="239"/>
      <c r="W10" s="239"/>
      <c r="X10" s="239"/>
      <c r="Y10" s="239"/>
      <c r="Z10" s="239"/>
      <c r="AA10" s="239"/>
      <c r="AB10" s="239"/>
      <c r="AC10" s="239"/>
      <c r="AD10" s="239"/>
      <c r="AE10" s="239"/>
      <c r="AF10" s="240"/>
    </row>
    <row r="11" spans="2:32" x14ac:dyDescent="0.3">
      <c r="B11" s="221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3"/>
      <c r="R11" s="238"/>
      <c r="S11" s="239"/>
      <c r="T11" s="239"/>
      <c r="U11" s="239"/>
      <c r="V11" s="239"/>
      <c r="W11" s="239"/>
      <c r="X11" s="239"/>
      <c r="Y11" s="239"/>
      <c r="Z11" s="239"/>
      <c r="AA11" s="239"/>
      <c r="AB11" s="239"/>
      <c r="AC11" s="239"/>
      <c r="AD11" s="239"/>
      <c r="AE11" s="239"/>
      <c r="AF11" s="240"/>
    </row>
    <row r="12" spans="2:32" x14ac:dyDescent="0.3">
      <c r="B12" s="221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3"/>
      <c r="R12" s="238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  <c r="AF12" s="240"/>
    </row>
    <row r="13" spans="2:32" x14ac:dyDescent="0.3">
      <c r="B13" s="221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3"/>
      <c r="R13" s="238"/>
      <c r="S13" s="239"/>
      <c r="T13" s="239"/>
      <c r="U13" s="239"/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40"/>
    </row>
    <row r="14" spans="2:32" x14ac:dyDescent="0.3">
      <c r="B14" s="221"/>
      <c r="C14" s="222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3"/>
      <c r="R14" s="238"/>
      <c r="S14" s="239"/>
      <c r="T14" s="239"/>
      <c r="U14" s="239"/>
      <c r="V14" s="239"/>
      <c r="W14" s="239"/>
      <c r="X14" s="239"/>
      <c r="Y14" s="239"/>
      <c r="Z14" s="239"/>
      <c r="AA14" s="239"/>
      <c r="AB14" s="239"/>
      <c r="AC14" s="239"/>
      <c r="AD14" s="239"/>
      <c r="AE14" s="239"/>
      <c r="AF14" s="240"/>
    </row>
    <row r="15" spans="2:32" x14ac:dyDescent="0.3">
      <c r="B15" s="221"/>
      <c r="C15" s="222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3"/>
      <c r="R15" s="238"/>
      <c r="S15" s="239"/>
      <c r="T15" s="239"/>
      <c r="U15" s="239"/>
      <c r="V15" s="239"/>
      <c r="W15" s="239"/>
      <c r="X15" s="239"/>
      <c r="Y15" s="239"/>
      <c r="Z15" s="239"/>
      <c r="AA15" s="239"/>
      <c r="AB15" s="239"/>
      <c r="AC15" s="239"/>
      <c r="AD15" s="239"/>
      <c r="AE15" s="239"/>
      <c r="AF15" s="240"/>
    </row>
    <row r="16" spans="2:32" x14ac:dyDescent="0.3">
      <c r="B16" s="221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3"/>
      <c r="R16" s="238"/>
      <c r="S16" s="239"/>
      <c r="T16" s="239"/>
      <c r="U16" s="239"/>
      <c r="V16" s="239"/>
      <c r="W16" s="239"/>
      <c r="X16" s="239"/>
      <c r="Y16" s="239"/>
      <c r="Z16" s="239"/>
      <c r="AA16" s="239"/>
      <c r="AB16" s="239"/>
      <c r="AC16" s="239"/>
      <c r="AD16" s="239"/>
      <c r="AE16" s="239"/>
      <c r="AF16" s="240"/>
    </row>
    <row r="17" spans="2:32" x14ac:dyDescent="0.3">
      <c r="B17" s="221"/>
      <c r="C17" s="222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3"/>
      <c r="R17" s="238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40"/>
    </row>
    <row r="18" spans="2:32" x14ac:dyDescent="0.3">
      <c r="B18" s="221"/>
      <c r="C18" s="222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3"/>
      <c r="R18" s="238"/>
      <c r="S18" s="239"/>
      <c r="T18" s="239"/>
      <c r="U18" s="239"/>
      <c r="V18" s="239"/>
      <c r="W18" s="239"/>
      <c r="X18" s="239"/>
      <c r="Y18" s="239"/>
      <c r="Z18" s="239"/>
      <c r="AA18" s="239"/>
      <c r="AB18" s="239"/>
      <c r="AC18" s="239"/>
      <c r="AD18" s="239"/>
      <c r="AE18" s="239"/>
      <c r="AF18" s="240"/>
    </row>
    <row r="19" spans="2:32" x14ac:dyDescent="0.3">
      <c r="B19" s="221"/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3"/>
      <c r="R19" s="238"/>
      <c r="S19" s="239"/>
      <c r="T19" s="239"/>
      <c r="U19" s="239"/>
      <c r="V19" s="239"/>
      <c r="W19" s="239"/>
      <c r="X19" s="239"/>
      <c r="Y19" s="239"/>
      <c r="Z19" s="239"/>
      <c r="AA19" s="239"/>
      <c r="AB19" s="239"/>
      <c r="AC19" s="239"/>
      <c r="AD19" s="239"/>
      <c r="AE19" s="239"/>
      <c r="AF19" s="240"/>
    </row>
    <row r="20" spans="2:32" x14ac:dyDescent="0.3">
      <c r="B20" s="221"/>
      <c r="C20" s="222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3"/>
      <c r="R20" s="238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40"/>
    </row>
    <row r="21" spans="2:32" x14ac:dyDescent="0.3">
      <c r="B21" s="221"/>
      <c r="C21" s="222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3"/>
      <c r="R21" s="238"/>
      <c r="S21" s="239"/>
      <c r="T21" s="239"/>
      <c r="U21" s="239"/>
      <c r="V21" s="239"/>
      <c r="W21" s="239"/>
      <c r="X21" s="239"/>
      <c r="Y21" s="239"/>
      <c r="Z21" s="239"/>
      <c r="AA21" s="239"/>
      <c r="AB21" s="239"/>
      <c r="AC21" s="239"/>
      <c r="AD21" s="239"/>
      <c r="AE21" s="239"/>
      <c r="AF21" s="240"/>
    </row>
    <row r="22" spans="2:32" x14ac:dyDescent="0.3">
      <c r="B22" s="221"/>
      <c r="C22" s="222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3"/>
      <c r="R22" s="238"/>
      <c r="S22" s="239"/>
      <c r="T22" s="239"/>
      <c r="U22" s="239"/>
      <c r="V22" s="239"/>
      <c r="W22" s="239"/>
      <c r="X22" s="239"/>
      <c r="Y22" s="239"/>
      <c r="Z22" s="239"/>
      <c r="AA22" s="239"/>
      <c r="AB22" s="239"/>
      <c r="AC22" s="239"/>
      <c r="AD22" s="239"/>
      <c r="AE22" s="239"/>
      <c r="AF22" s="240"/>
    </row>
    <row r="23" spans="2:32" x14ac:dyDescent="0.3">
      <c r="B23" s="221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3"/>
      <c r="R23" s="238"/>
      <c r="S23" s="239"/>
      <c r="T23" s="239"/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  <c r="AE23" s="239"/>
      <c r="AF23" s="240"/>
    </row>
    <row r="24" spans="2:32" x14ac:dyDescent="0.3">
      <c r="B24" s="221"/>
      <c r="C24" s="222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3"/>
      <c r="R24" s="238"/>
      <c r="S24" s="239"/>
      <c r="T24" s="239"/>
      <c r="U24" s="239"/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40"/>
    </row>
    <row r="25" spans="2:32" x14ac:dyDescent="0.3">
      <c r="B25" s="221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3"/>
      <c r="R25" s="238"/>
      <c r="S25" s="239"/>
      <c r="T25" s="239"/>
      <c r="U25" s="239"/>
      <c r="V25" s="239"/>
      <c r="W25" s="239"/>
      <c r="X25" s="239"/>
      <c r="Y25" s="239"/>
      <c r="Z25" s="239"/>
      <c r="AA25" s="239"/>
      <c r="AB25" s="239"/>
      <c r="AC25" s="239"/>
      <c r="AD25" s="239"/>
      <c r="AE25" s="239"/>
      <c r="AF25" s="240"/>
    </row>
    <row r="26" spans="2:32" x14ac:dyDescent="0.3">
      <c r="B26" s="221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3"/>
      <c r="R26" s="238"/>
      <c r="S26" s="239"/>
      <c r="T26" s="239"/>
      <c r="U26" s="239"/>
      <c r="V26" s="239"/>
      <c r="W26" s="239"/>
      <c r="X26" s="239"/>
      <c r="Y26" s="239"/>
      <c r="Z26" s="239"/>
      <c r="AA26" s="239"/>
      <c r="AB26" s="239"/>
      <c r="AC26" s="239"/>
      <c r="AD26" s="239"/>
      <c r="AE26" s="239"/>
      <c r="AF26" s="240"/>
    </row>
    <row r="27" spans="2:32" x14ac:dyDescent="0.3">
      <c r="B27" s="221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3"/>
      <c r="R27" s="238"/>
      <c r="S27" s="239"/>
      <c r="T27" s="239"/>
      <c r="U27" s="239"/>
      <c r="V27" s="239"/>
      <c r="W27" s="239"/>
      <c r="X27" s="239"/>
      <c r="Y27" s="239"/>
      <c r="Z27" s="239"/>
      <c r="AA27" s="239"/>
      <c r="AB27" s="239"/>
      <c r="AC27" s="239"/>
      <c r="AD27" s="239"/>
      <c r="AE27" s="239"/>
      <c r="AF27" s="240"/>
    </row>
    <row r="28" spans="2:32" x14ac:dyDescent="0.3">
      <c r="B28" s="221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3"/>
      <c r="R28" s="238"/>
      <c r="S28" s="239"/>
      <c r="T28" s="239"/>
      <c r="U28" s="239"/>
      <c r="V28" s="239"/>
      <c r="W28" s="239"/>
      <c r="X28" s="239"/>
      <c r="Y28" s="239"/>
      <c r="Z28" s="239"/>
      <c r="AA28" s="239"/>
      <c r="AB28" s="239"/>
      <c r="AC28" s="239"/>
      <c r="AD28" s="239"/>
      <c r="AE28" s="239"/>
      <c r="AF28" s="240"/>
    </row>
    <row r="29" spans="2:32" x14ac:dyDescent="0.3">
      <c r="B29" s="221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3"/>
      <c r="R29" s="238"/>
      <c r="S29" s="239"/>
      <c r="T29" s="239"/>
      <c r="U29" s="239"/>
      <c r="V29" s="239"/>
      <c r="W29" s="239"/>
      <c r="X29" s="239"/>
      <c r="Y29" s="239"/>
      <c r="Z29" s="239"/>
      <c r="AA29" s="239"/>
      <c r="AB29" s="239"/>
      <c r="AC29" s="239"/>
      <c r="AD29" s="239"/>
      <c r="AE29" s="239"/>
      <c r="AF29" s="240"/>
    </row>
    <row r="30" spans="2:32" x14ac:dyDescent="0.3">
      <c r="B30" s="221"/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3"/>
      <c r="R30" s="238"/>
      <c r="S30" s="239"/>
      <c r="T30" s="239"/>
      <c r="U30" s="239"/>
      <c r="V30" s="239"/>
      <c r="W30" s="239"/>
      <c r="X30" s="239"/>
      <c r="Y30" s="239"/>
      <c r="Z30" s="239"/>
      <c r="AA30" s="239"/>
      <c r="AB30" s="239"/>
      <c r="AC30" s="239"/>
      <c r="AD30" s="239"/>
      <c r="AE30" s="239"/>
      <c r="AF30" s="240"/>
    </row>
    <row r="31" spans="2:32" x14ac:dyDescent="0.3">
      <c r="B31" s="221"/>
      <c r="C31" s="22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3"/>
      <c r="R31" s="238"/>
      <c r="S31" s="239"/>
      <c r="T31" s="239"/>
      <c r="U31" s="239"/>
      <c r="V31" s="239"/>
      <c r="W31" s="239"/>
      <c r="X31" s="239"/>
      <c r="Y31" s="239"/>
      <c r="Z31" s="239"/>
      <c r="AA31" s="239"/>
      <c r="AB31" s="239"/>
      <c r="AC31" s="239"/>
      <c r="AD31" s="239"/>
      <c r="AE31" s="239"/>
      <c r="AF31" s="240"/>
    </row>
    <row r="32" spans="2:32" x14ac:dyDescent="0.3">
      <c r="B32" s="221"/>
      <c r="C32" s="222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3"/>
      <c r="R32" s="238"/>
      <c r="S32" s="239"/>
      <c r="T32" s="239"/>
      <c r="U32" s="239"/>
      <c r="V32" s="239"/>
      <c r="W32" s="239"/>
      <c r="X32" s="239"/>
      <c r="Y32" s="239"/>
      <c r="Z32" s="239"/>
      <c r="AA32" s="239"/>
      <c r="AB32" s="239"/>
      <c r="AC32" s="239"/>
      <c r="AD32" s="239"/>
      <c r="AE32" s="239"/>
      <c r="AF32" s="240"/>
    </row>
    <row r="33" spans="2:32" x14ac:dyDescent="0.3">
      <c r="B33" s="221"/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3"/>
      <c r="R33" s="238"/>
      <c r="S33" s="239"/>
      <c r="T33" s="239"/>
      <c r="U33" s="239"/>
      <c r="V33" s="239"/>
      <c r="W33" s="239"/>
      <c r="X33" s="239"/>
      <c r="Y33" s="239"/>
      <c r="Z33" s="239"/>
      <c r="AA33" s="239"/>
      <c r="AB33" s="239"/>
      <c r="AC33" s="239"/>
      <c r="AD33" s="239"/>
      <c r="AE33" s="239"/>
      <c r="AF33" s="240"/>
    </row>
    <row r="34" spans="2:32" ht="15" thickBot="1" x14ac:dyDescent="0.35">
      <c r="B34" s="224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6"/>
      <c r="R34" s="241"/>
      <c r="S34" s="242"/>
      <c r="T34" s="242"/>
      <c r="U34" s="242"/>
      <c r="V34" s="242"/>
      <c r="W34" s="242"/>
      <c r="X34" s="242"/>
      <c r="Y34" s="242"/>
      <c r="Z34" s="242"/>
      <c r="AA34" s="242"/>
      <c r="AB34" s="242"/>
      <c r="AC34" s="242"/>
      <c r="AD34" s="242"/>
      <c r="AE34" s="242"/>
      <c r="AF34" s="24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8"/>
  <sheetViews>
    <sheetView showGridLines="0" tabSelected="1" topLeftCell="D1" zoomScale="80" zoomScaleNormal="80" workbookViewId="0">
      <pane ySplit="15" topLeftCell="A34" activePane="bottomLeft" state="frozen"/>
      <selection pane="bottomLeft" activeCell="L17" sqref="L17"/>
    </sheetView>
  </sheetViews>
  <sheetFormatPr baseColWidth="10" defaultColWidth="8.88671875" defaultRowHeight="13.2" outlineLevelRow="1" x14ac:dyDescent="0.25"/>
  <cols>
    <col min="1" max="1" width="6" style="339" bestFit="1" customWidth="1"/>
    <col min="2" max="2" width="38.5546875" style="302" bestFit="1" customWidth="1"/>
    <col min="3" max="4" width="31.6640625" style="302" customWidth="1"/>
    <col min="5" max="5" width="18.33203125" style="320" customWidth="1"/>
    <col min="6" max="6" width="33.33203125" style="302" customWidth="1"/>
    <col min="7" max="7" width="32.6640625" style="302" customWidth="1"/>
    <col min="8" max="8" width="13.5546875" style="320" customWidth="1"/>
    <col min="9" max="9" width="12.88671875" style="320" customWidth="1"/>
    <col min="10" max="10" width="11.6640625" style="320" customWidth="1"/>
    <col min="11" max="11" width="10.6640625" style="320" customWidth="1"/>
    <col min="12" max="12" width="11.33203125" style="320" customWidth="1"/>
    <col min="13" max="13" width="15.109375" style="320" customWidth="1"/>
    <col min="14" max="14" width="8.88671875" style="300"/>
    <col min="15" max="45" width="8.88671875" style="301"/>
    <col min="46" max="16384" width="8.88671875" style="302"/>
  </cols>
  <sheetData>
    <row r="1" spans="1:45" s="295" customFormat="1" ht="14.4" customHeight="1" x14ac:dyDescent="0.3">
      <c r="A1" s="393" t="s">
        <v>667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5"/>
      <c r="N1" s="293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</row>
    <row r="2" spans="1:45" s="295" customFormat="1" ht="14.4" customHeight="1" x14ac:dyDescent="0.3">
      <c r="A2" s="396"/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8"/>
      <c r="N2" s="293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</row>
    <row r="3" spans="1:45" s="295" customFormat="1" ht="14.4" customHeight="1" x14ac:dyDescent="0.3">
      <c r="A3" s="396"/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8"/>
      <c r="N3" s="293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  <c r="AA3" s="294"/>
      <c r="AB3" s="294"/>
      <c r="AC3" s="294"/>
      <c r="AD3" s="294"/>
      <c r="AE3" s="294"/>
      <c r="AF3" s="294"/>
      <c r="AG3" s="294"/>
      <c r="AH3" s="294"/>
      <c r="AI3" s="294"/>
      <c r="AJ3" s="294"/>
      <c r="AK3" s="294"/>
      <c r="AL3" s="294"/>
      <c r="AM3" s="294"/>
      <c r="AN3" s="294"/>
      <c r="AO3" s="294"/>
      <c r="AP3" s="294"/>
      <c r="AQ3" s="294"/>
      <c r="AR3" s="294"/>
      <c r="AS3" s="294"/>
    </row>
    <row r="4" spans="1:45" s="295" customFormat="1" ht="14.4" customHeight="1" thickBot="1" x14ac:dyDescent="0.35">
      <c r="A4" s="399"/>
      <c r="B4" s="400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1"/>
      <c r="N4" s="293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  <c r="AS4" s="294"/>
    </row>
    <row r="5" spans="1:45" s="295" customFormat="1" ht="3" customHeight="1" x14ac:dyDescent="0.3">
      <c r="A5" s="294"/>
      <c r="B5" s="296"/>
      <c r="C5" s="296"/>
      <c r="D5" s="296"/>
      <c r="E5" s="296"/>
      <c r="F5" s="296"/>
      <c r="G5" s="296"/>
      <c r="H5" s="296"/>
      <c r="I5" s="296"/>
      <c r="J5" s="296"/>
      <c r="N5" s="293"/>
      <c r="O5" s="294"/>
      <c r="P5" s="294"/>
      <c r="Q5" s="294"/>
      <c r="R5" s="294"/>
      <c r="S5" s="294"/>
      <c r="T5" s="294"/>
      <c r="U5" s="294"/>
      <c r="V5" s="294"/>
      <c r="W5" s="294"/>
      <c r="X5" s="294"/>
      <c r="Y5" s="294"/>
      <c r="Z5" s="294"/>
      <c r="AA5" s="294"/>
      <c r="AB5" s="294"/>
      <c r="AC5" s="294"/>
      <c r="AD5" s="294"/>
      <c r="AE5" s="294"/>
      <c r="AF5" s="294"/>
      <c r="AG5" s="294"/>
      <c r="AH5" s="294"/>
      <c r="AI5" s="294"/>
      <c r="AJ5" s="294"/>
      <c r="AK5" s="294"/>
      <c r="AL5" s="294"/>
      <c r="AM5" s="294"/>
      <c r="AN5" s="294"/>
      <c r="AO5" s="294"/>
      <c r="AP5" s="294"/>
      <c r="AQ5" s="294"/>
      <c r="AR5" s="294"/>
      <c r="AS5" s="294"/>
    </row>
    <row r="6" spans="1:45" s="295" customFormat="1" ht="18" customHeight="1" x14ac:dyDescent="0.3">
      <c r="A6" s="390"/>
      <c r="B6" s="391"/>
      <c r="C6" s="391"/>
      <c r="D6" s="391"/>
      <c r="E6" s="391"/>
      <c r="F6" s="391"/>
      <c r="G6" s="391"/>
      <c r="H6" s="391"/>
      <c r="I6" s="391"/>
      <c r="J6" s="391"/>
      <c r="K6" s="392"/>
      <c r="L6" s="297" t="s">
        <v>668</v>
      </c>
      <c r="M6" s="298">
        <f>SUM(K17:K38)</f>
        <v>1</v>
      </c>
      <c r="N6" s="293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4"/>
      <c r="AG6" s="294"/>
      <c r="AH6" s="294"/>
      <c r="AI6" s="294"/>
      <c r="AJ6" s="294"/>
      <c r="AK6" s="294"/>
      <c r="AL6" s="294"/>
      <c r="AM6" s="294"/>
      <c r="AN6" s="294"/>
      <c r="AO6" s="294"/>
      <c r="AP6" s="294"/>
      <c r="AQ6" s="294"/>
      <c r="AR6" s="294"/>
      <c r="AS6" s="294"/>
    </row>
    <row r="7" spans="1:45" s="295" customFormat="1" ht="24" hidden="1" customHeight="1" x14ac:dyDescent="0.3">
      <c r="A7" s="388" t="s">
        <v>669</v>
      </c>
      <c r="B7" s="388"/>
      <c r="C7" s="388"/>
      <c r="D7" s="388"/>
      <c r="E7" s="388"/>
      <c r="F7" s="388"/>
      <c r="G7" s="388"/>
      <c r="H7" s="388"/>
      <c r="I7" s="388"/>
      <c r="J7" s="388"/>
      <c r="K7" s="388"/>
      <c r="L7" s="388"/>
      <c r="M7" s="389"/>
      <c r="N7" s="293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4"/>
      <c r="AG7" s="294"/>
      <c r="AH7" s="294"/>
      <c r="AI7" s="294"/>
      <c r="AJ7" s="294"/>
      <c r="AK7" s="294"/>
      <c r="AL7" s="294"/>
      <c r="AM7" s="294"/>
      <c r="AN7" s="294"/>
      <c r="AO7" s="294"/>
      <c r="AP7" s="294"/>
      <c r="AQ7" s="294"/>
      <c r="AR7" s="294"/>
      <c r="AS7" s="294"/>
    </row>
    <row r="8" spans="1:45" s="295" customFormat="1" ht="14.4" hidden="1" x14ac:dyDescent="0.3">
      <c r="A8" s="385" t="s">
        <v>670</v>
      </c>
      <c r="B8" s="386"/>
      <c r="C8" s="386"/>
      <c r="D8" s="386"/>
      <c r="E8" s="386"/>
      <c r="F8" s="386"/>
      <c r="G8" s="386"/>
      <c r="H8" s="386"/>
      <c r="I8" s="386"/>
      <c r="J8" s="386"/>
      <c r="K8" s="386"/>
      <c r="L8" s="386"/>
      <c r="M8" s="387"/>
      <c r="N8" s="293"/>
      <c r="O8" s="294"/>
      <c r="P8" s="294"/>
      <c r="Q8" s="294"/>
      <c r="R8" s="294"/>
      <c r="S8" s="294"/>
      <c r="T8" s="294"/>
      <c r="U8" s="294"/>
      <c r="V8" s="294"/>
      <c r="W8" s="294"/>
      <c r="X8" s="294"/>
      <c r="Y8" s="294"/>
      <c r="Z8" s="294"/>
      <c r="AA8" s="294"/>
      <c r="AB8" s="294"/>
      <c r="AC8" s="294"/>
      <c r="AD8" s="294"/>
      <c r="AE8" s="294"/>
      <c r="AF8" s="294"/>
      <c r="AG8" s="294"/>
      <c r="AH8" s="294"/>
      <c r="AI8" s="294"/>
      <c r="AJ8" s="294"/>
      <c r="AK8" s="294"/>
      <c r="AL8" s="294"/>
      <c r="AM8" s="294"/>
      <c r="AN8" s="294"/>
      <c r="AO8" s="294"/>
      <c r="AP8" s="294"/>
      <c r="AQ8" s="294"/>
      <c r="AR8" s="294"/>
      <c r="AS8" s="294"/>
    </row>
    <row r="9" spans="1:45" s="295" customFormat="1" ht="39.6" hidden="1" customHeight="1" x14ac:dyDescent="0.3">
      <c r="A9" s="414" t="s">
        <v>671</v>
      </c>
      <c r="B9" s="414"/>
      <c r="C9" s="414"/>
      <c r="D9" s="414"/>
      <c r="E9" s="414"/>
      <c r="F9" s="414"/>
      <c r="G9" s="414"/>
      <c r="H9" s="414"/>
      <c r="I9" s="414"/>
      <c r="J9" s="414"/>
      <c r="K9" s="414"/>
      <c r="L9" s="414"/>
      <c r="M9" s="415"/>
      <c r="N9" s="293"/>
      <c r="O9" s="294"/>
      <c r="P9" s="294"/>
      <c r="Q9" s="294"/>
      <c r="R9" s="294"/>
      <c r="S9" s="294"/>
      <c r="T9" s="294"/>
      <c r="U9" s="294"/>
      <c r="V9" s="294"/>
      <c r="W9" s="294"/>
      <c r="X9" s="294"/>
      <c r="Y9" s="294"/>
      <c r="Z9" s="294"/>
      <c r="AA9" s="294"/>
      <c r="AB9" s="294"/>
      <c r="AC9" s="294"/>
      <c r="AD9" s="294"/>
      <c r="AE9" s="294"/>
      <c r="AF9" s="294"/>
      <c r="AG9" s="294"/>
      <c r="AH9" s="294"/>
      <c r="AI9" s="294"/>
      <c r="AJ9" s="294"/>
      <c r="AK9" s="294"/>
      <c r="AL9" s="294"/>
      <c r="AM9" s="294"/>
      <c r="AN9" s="294"/>
      <c r="AO9" s="294"/>
      <c r="AP9" s="294"/>
      <c r="AQ9" s="294"/>
      <c r="AR9" s="294"/>
      <c r="AS9" s="294"/>
    </row>
    <row r="10" spans="1:45" s="295" customFormat="1" ht="15.6" hidden="1" x14ac:dyDescent="0.3">
      <c r="A10" s="411" t="s">
        <v>672</v>
      </c>
      <c r="B10" s="412"/>
      <c r="C10" s="412"/>
      <c r="D10" s="412"/>
      <c r="E10" s="412"/>
      <c r="F10" s="412"/>
      <c r="G10" s="412"/>
      <c r="H10" s="412"/>
      <c r="I10" s="412"/>
      <c r="J10" s="412"/>
      <c r="K10" s="412"/>
      <c r="L10" s="412"/>
      <c r="M10" s="413"/>
      <c r="N10" s="293"/>
      <c r="O10" s="294"/>
      <c r="P10" s="294"/>
      <c r="Q10" s="294"/>
      <c r="R10" s="294"/>
      <c r="S10" s="294"/>
      <c r="T10" s="294"/>
      <c r="U10" s="294"/>
      <c r="V10" s="294"/>
      <c r="W10" s="294"/>
      <c r="X10" s="294"/>
      <c r="Y10" s="294"/>
      <c r="Z10" s="294"/>
      <c r="AA10" s="294"/>
      <c r="AB10" s="294"/>
      <c r="AC10" s="294"/>
      <c r="AD10" s="294"/>
      <c r="AE10" s="294"/>
      <c r="AF10" s="294"/>
      <c r="AG10" s="294"/>
      <c r="AH10" s="294"/>
      <c r="AI10" s="294"/>
      <c r="AJ10" s="294"/>
      <c r="AK10" s="294"/>
      <c r="AL10" s="294"/>
      <c r="AM10" s="294"/>
      <c r="AN10" s="294"/>
      <c r="AO10" s="294"/>
      <c r="AP10" s="294"/>
      <c r="AQ10" s="294"/>
      <c r="AR10" s="294"/>
      <c r="AS10" s="294"/>
    </row>
    <row r="11" spans="1:45" s="299" customFormat="1" ht="18.600000000000001" hidden="1" customHeight="1" x14ac:dyDescent="0.3">
      <c r="A11" s="408" t="s">
        <v>673</v>
      </c>
      <c r="B11" s="409"/>
      <c r="C11" s="409"/>
      <c r="D11" s="409"/>
      <c r="E11" s="409"/>
      <c r="F11" s="409"/>
      <c r="G11" s="409"/>
      <c r="H11" s="409"/>
      <c r="I11" s="409"/>
      <c r="J11" s="409"/>
      <c r="K11" s="409"/>
      <c r="L11" s="409"/>
      <c r="M11" s="410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3"/>
      <c r="AB11" s="293"/>
      <c r="AC11" s="293"/>
      <c r="AD11" s="293"/>
      <c r="AE11" s="293"/>
      <c r="AF11" s="293"/>
      <c r="AG11" s="293"/>
      <c r="AH11" s="293"/>
      <c r="AI11" s="293"/>
      <c r="AJ11" s="293"/>
      <c r="AK11" s="293"/>
      <c r="AL11" s="293"/>
      <c r="AM11" s="293"/>
      <c r="AN11" s="293"/>
      <c r="AO11" s="293"/>
      <c r="AP11" s="293"/>
      <c r="AQ11" s="293"/>
      <c r="AR11" s="293"/>
      <c r="AS11" s="293"/>
    </row>
    <row r="12" spans="1:45" s="299" customFormat="1" ht="15.6" hidden="1" customHeight="1" x14ac:dyDescent="0.3">
      <c r="A12" s="408" t="s">
        <v>674</v>
      </c>
      <c r="B12" s="409"/>
      <c r="C12" s="409"/>
      <c r="D12" s="409"/>
      <c r="E12" s="409"/>
      <c r="F12" s="409"/>
      <c r="G12" s="409"/>
      <c r="H12" s="409"/>
      <c r="I12" s="409"/>
      <c r="J12" s="409"/>
      <c r="K12" s="409"/>
      <c r="L12" s="409"/>
      <c r="M12" s="410"/>
      <c r="N12" s="293"/>
      <c r="O12" s="293"/>
      <c r="P12" s="293"/>
      <c r="Q12" s="293"/>
      <c r="R12" s="293"/>
      <c r="S12" s="293"/>
      <c r="T12" s="293"/>
      <c r="U12" s="293"/>
      <c r="V12" s="293"/>
      <c r="W12" s="293"/>
      <c r="X12" s="293"/>
      <c r="Y12" s="293"/>
      <c r="Z12" s="293"/>
      <c r="AA12" s="293"/>
      <c r="AB12" s="293"/>
      <c r="AC12" s="293"/>
      <c r="AD12" s="293"/>
      <c r="AE12" s="293"/>
      <c r="AF12" s="293"/>
      <c r="AG12" s="293"/>
      <c r="AH12" s="293"/>
      <c r="AI12" s="293"/>
      <c r="AJ12" s="293"/>
      <c r="AK12" s="293"/>
      <c r="AL12" s="293"/>
      <c r="AM12" s="293"/>
      <c r="AN12" s="293"/>
      <c r="AO12" s="293"/>
      <c r="AP12" s="293"/>
      <c r="AQ12" s="293"/>
      <c r="AR12" s="293"/>
      <c r="AS12" s="293"/>
    </row>
    <row r="13" spans="1:45" ht="14.4" hidden="1" customHeight="1" x14ac:dyDescent="0.25">
      <c r="A13" s="405" t="s">
        <v>91</v>
      </c>
      <c r="B13" s="406"/>
      <c r="C13" s="406"/>
      <c r="D13" s="406"/>
      <c r="E13" s="406"/>
      <c r="F13" s="406"/>
      <c r="G13" s="406"/>
      <c r="H13" s="406"/>
      <c r="I13" s="406"/>
      <c r="J13" s="406"/>
      <c r="K13" s="406"/>
      <c r="L13" s="406"/>
      <c r="M13" s="407"/>
    </row>
    <row r="14" spans="1:45" ht="14.4" hidden="1" customHeight="1" x14ac:dyDescent="0.25">
      <c r="A14" s="244"/>
      <c r="B14" s="245"/>
      <c r="C14" s="245"/>
      <c r="D14" s="245"/>
      <c r="E14" s="245"/>
      <c r="F14" s="245"/>
      <c r="G14" s="245"/>
      <c r="H14" s="245"/>
      <c r="I14" s="245"/>
      <c r="J14" s="245"/>
      <c r="K14" s="245"/>
      <c r="L14" s="245"/>
      <c r="M14" s="246"/>
    </row>
    <row r="15" spans="1:45" s="308" customFormat="1" ht="37.200000000000003" customHeight="1" x14ac:dyDescent="0.3">
      <c r="A15" s="303" t="s">
        <v>675</v>
      </c>
      <c r="B15" s="303" t="s">
        <v>331</v>
      </c>
      <c r="C15" s="303" t="s">
        <v>330</v>
      </c>
      <c r="D15" s="303" t="s">
        <v>337</v>
      </c>
      <c r="E15" s="304" t="s">
        <v>607</v>
      </c>
      <c r="F15" s="303" t="s">
        <v>610</v>
      </c>
      <c r="G15" s="303" t="s">
        <v>612</v>
      </c>
      <c r="H15" s="305" t="s">
        <v>611</v>
      </c>
      <c r="I15" s="306" t="s">
        <v>608</v>
      </c>
      <c r="J15" s="305" t="s">
        <v>677</v>
      </c>
      <c r="K15" s="307" t="s">
        <v>17</v>
      </c>
      <c r="L15" s="306" t="s">
        <v>676</v>
      </c>
      <c r="M15" s="307" t="s">
        <v>678</v>
      </c>
      <c r="N15" s="300"/>
      <c r="O15" s="300"/>
      <c r="P15" s="300"/>
      <c r="Q15" s="300"/>
      <c r="R15" s="300"/>
      <c r="S15" s="300"/>
      <c r="T15" s="300"/>
      <c r="U15" s="300"/>
      <c r="V15" s="300"/>
      <c r="W15" s="300"/>
      <c r="X15" s="300"/>
      <c r="Y15" s="300"/>
      <c r="Z15" s="300"/>
      <c r="AA15" s="300"/>
      <c r="AB15" s="300"/>
      <c r="AC15" s="300"/>
      <c r="AD15" s="300"/>
      <c r="AE15" s="300"/>
      <c r="AF15" s="300"/>
      <c r="AG15" s="300"/>
      <c r="AH15" s="300"/>
      <c r="AI15" s="300"/>
      <c r="AJ15" s="300"/>
      <c r="AK15" s="300"/>
      <c r="AL15" s="300"/>
      <c r="AM15" s="300"/>
      <c r="AN15" s="300"/>
      <c r="AO15" s="300"/>
      <c r="AP15" s="300"/>
      <c r="AQ15" s="300"/>
      <c r="AR15" s="300"/>
      <c r="AS15" s="300"/>
    </row>
    <row r="16" spans="1:45" s="311" customFormat="1" ht="14.4" customHeight="1" x14ac:dyDescent="0.3">
      <c r="A16" s="309">
        <v>1</v>
      </c>
      <c r="B16" s="402" t="s">
        <v>633</v>
      </c>
      <c r="C16" s="403"/>
      <c r="D16" s="403"/>
      <c r="E16" s="403"/>
      <c r="F16" s="403"/>
      <c r="G16" s="403"/>
      <c r="H16" s="403"/>
      <c r="I16" s="403"/>
      <c r="J16" s="403"/>
      <c r="K16" s="403"/>
      <c r="L16" s="403"/>
      <c r="M16" s="404"/>
      <c r="N16" s="300"/>
      <c r="O16" s="310"/>
      <c r="P16" s="310"/>
      <c r="Q16" s="310"/>
      <c r="R16" s="310"/>
      <c r="S16" s="310"/>
      <c r="T16" s="310"/>
      <c r="U16" s="310"/>
      <c r="V16" s="310"/>
      <c r="W16" s="310"/>
      <c r="X16" s="310"/>
      <c r="Y16" s="310"/>
      <c r="Z16" s="310"/>
      <c r="AA16" s="310"/>
      <c r="AB16" s="310"/>
      <c r="AC16" s="310"/>
      <c r="AD16" s="310"/>
      <c r="AE16" s="310"/>
      <c r="AF16" s="310"/>
      <c r="AG16" s="310"/>
      <c r="AH16" s="310"/>
      <c r="AI16" s="310"/>
      <c r="AJ16" s="310"/>
      <c r="AK16" s="310"/>
      <c r="AL16" s="310"/>
      <c r="AM16" s="310"/>
      <c r="AN16" s="310"/>
      <c r="AO16" s="310"/>
      <c r="AP16" s="310"/>
      <c r="AQ16" s="310"/>
      <c r="AR16" s="310"/>
      <c r="AS16" s="310"/>
    </row>
    <row r="17" spans="1:45" s="311" customFormat="1" ht="76.95" customHeight="1" x14ac:dyDescent="0.3">
      <c r="A17" s="263">
        <v>1.1000000000000001</v>
      </c>
      <c r="B17" s="381" t="s">
        <v>634</v>
      </c>
      <c r="C17" s="264" t="s">
        <v>635</v>
      </c>
      <c r="D17" s="264" t="s">
        <v>666</v>
      </c>
      <c r="E17" s="267" t="s">
        <v>683</v>
      </c>
      <c r="F17" s="265" t="s">
        <v>640</v>
      </c>
      <c r="G17" s="266" t="s">
        <v>698</v>
      </c>
      <c r="H17" s="266">
        <v>1</v>
      </c>
      <c r="I17" s="267" t="s">
        <v>427</v>
      </c>
      <c r="J17" s="266">
        <v>12</v>
      </c>
      <c r="K17" s="268">
        <f>0.25/17</f>
        <v>1.4705882352941176E-2</v>
      </c>
      <c r="L17" s="269">
        <v>2148.1125000000002</v>
      </c>
      <c r="M17" s="262">
        <f>J17*L17</f>
        <v>25777.350000000002</v>
      </c>
      <c r="N17" s="300"/>
      <c r="O17" s="310"/>
      <c r="P17" s="310"/>
      <c r="Q17" s="310"/>
      <c r="R17" s="310"/>
      <c r="S17" s="310"/>
      <c r="T17" s="310"/>
      <c r="U17" s="310"/>
      <c r="V17" s="310"/>
      <c r="W17" s="310"/>
      <c r="X17" s="310"/>
      <c r="Y17" s="310"/>
      <c r="Z17" s="310"/>
      <c r="AA17" s="310"/>
      <c r="AB17" s="310"/>
      <c r="AC17" s="310"/>
      <c r="AD17" s="310"/>
      <c r="AE17" s="310"/>
      <c r="AF17" s="310"/>
      <c r="AG17" s="310"/>
      <c r="AH17" s="310"/>
      <c r="AI17" s="310"/>
      <c r="AJ17" s="310"/>
      <c r="AK17" s="310"/>
      <c r="AL17" s="310"/>
      <c r="AM17" s="310"/>
      <c r="AN17" s="310"/>
      <c r="AO17" s="310"/>
      <c r="AP17" s="310"/>
      <c r="AQ17" s="310"/>
      <c r="AR17" s="310"/>
      <c r="AS17" s="310"/>
    </row>
    <row r="18" spans="1:45" s="311" customFormat="1" ht="76.95" customHeight="1" x14ac:dyDescent="0.3">
      <c r="A18" s="263">
        <v>1.2</v>
      </c>
      <c r="B18" s="382"/>
      <c r="C18" s="264" t="s">
        <v>664</v>
      </c>
      <c r="D18" s="264" t="s">
        <v>616</v>
      </c>
      <c r="E18" s="267" t="s">
        <v>617</v>
      </c>
      <c r="F18" s="265" t="s">
        <v>641</v>
      </c>
      <c r="G18" s="266" t="s">
        <v>698</v>
      </c>
      <c r="H18" s="266">
        <v>1</v>
      </c>
      <c r="I18" s="267" t="s">
        <v>427</v>
      </c>
      <c r="J18" s="266">
        <v>12</v>
      </c>
      <c r="K18" s="268">
        <f>0.25/17</f>
        <v>1.4705882352941176E-2</v>
      </c>
      <c r="L18" s="269">
        <v>2148.1125000000002</v>
      </c>
      <c r="M18" s="262">
        <f>J18*L18</f>
        <v>25777.350000000002</v>
      </c>
      <c r="N18" s="300"/>
      <c r="O18" s="310"/>
      <c r="P18" s="310"/>
      <c r="Q18" s="310"/>
      <c r="R18" s="310"/>
      <c r="S18" s="310"/>
      <c r="T18" s="310"/>
      <c r="U18" s="310"/>
      <c r="V18" s="310"/>
      <c r="W18" s="310"/>
      <c r="X18" s="310"/>
      <c r="Y18" s="310"/>
      <c r="Z18" s="310"/>
      <c r="AA18" s="310"/>
      <c r="AB18" s="310"/>
      <c r="AC18" s="310"/>
      <c r="AD18" s="310"/>
      <c r="AE18" s="310"/>
      <c r="AF18" s="310"/>
      <c r="AG18" s="310"/>
      <c r="AH18" s="310"/>
      <c r="AI18" s="310"/>
      <c r="AJ18" s="310"/>
      <c r="AK18" s="310"/>
      <c r="AL18" s="310"/>
      <c r="AM18" s="310"/>
      <c r="AN18" s="310"/>
      <c r="AO18" s="310"/>
      <c r="AP18" s="310"/>
      <c r="AQ18" s="310"/>
      <c r="AR18" s="310"/>
      <c r="AS18" s="310"/>
    </row>
    <row r="19" spans="1:45" s="311" customFormat="1" x14ac:dyDescent="0.3">
      <c r="A19" s="309">
        <v>2</v>
      </c>
      <c r="B19" s="127" t="s">
        <v>210</v>
      </c>
      <c r="C19" s="127"/>
      <c r="D19" s="127"/>
      <c r="E19" s="127"/>
      <c r="F19" s="127"/>
      <c r="G19" s="127"/>
      <c r="H19" s="127"/>
      <c r="I19" s="133"/>
      <c r="J19" s="127"/>
      <c r="K19" s="127"/>
      <c r="L19" s="127"/>
      <c r="M19" s="132"/>
      <c r="N19" s="300"/>
      <c r="O19" s="310"/>
      <c r="P19" s="310"/>
      <c r="Q19" s="310"/>
      <c r="R19" s="310"/>
      <c r="S19" s="310"/>
      <c r="T19" s="310"/>
      <c r="U19" s="310"/>
      <c r="V19" s="310"/>
      <c r="W19" s="310"/>
      <c r="X19" s="310"/>
      <c r="Y19" s="310"/>
      <c r="Z19" s="310"/>
      <c r="AA19" s="310"/>
      <c r="AB19" s="310"/>
      <c r="AC19" s="310"/>
      <c r="AD19" s="310"/>
      <c r="AE19" s="310"/>
      <c r="AF19" s="310"/>
      <c r="AG19" s="310"/>
      <c r="AH19" s="310"/>
      <c r="AI19" s="310"/>
      <c r="AJ19" s="310"/>
      <c r="AK19" s="310"/>
      <c r="AL19" s="310"/>
      <c r="AM19" s="310"/>
      <c r="AN19" s="310"/>
      <c r="AO19" s="310"/>
      <c r="AP19" s="310"/>
      <c r="AQ19" s="310"/>
      <c r="AR19" s="310"/>
      <c r="AS19" s="310"/>
    </row>
    <row r="20" spans="1:45" s="311" customFormat="1" ht="84.6" customHeight="1" x14ac:dyDescent="0.3">
      <c r="A20" s="270">
        <v>2.1</v>
      </c>
      <c r="B20" s="271" t="s">
        <v>655</v>
      </c>
      <c r="C20" s="273" t="s">
        <v>684</v>
      </c>
      <c r="D20" s="264" t="s">
        <v>700</v>
      </c>
      <c r="E20" s="266" t="s">
        <v>628</v>
      </c>
      <c r="F20" s="272" t="s">
        <v>642</v>
      </c>
      <c r="G20" s="266" t="s">
        <v>698</v>
      </c>
      <c r="H20" s="266" t="s">
        <v>709</v>
      </c>
      <c r="I20" s="267" t="s">
        <v>701</v>
      </c>
      <c r="J20" s="266">
        <v>12</v>
      </c>
      <c r="K20" s="257">
        <f>1.5/17</f>
        <v>8.8235294117647065E-2</v>
      </c>
      <c r="L20" s="266">
        <v>12888.7</v>
      </c>
      <c r="M20" s="262">
        <f>J20*L20</f>
        <v>154664.40000000002</v>
      </c>
      <c r="N20" s="300"/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310"/>
      <c r="Z20" s="310"/>
      <c r="AA20" s="310"/>
      <c r="AB20" s="310"/>
      <c r="AC20" s="310"/>
      <c r="AD20" s="310"/>
      <c r="AE20" s="310"/>
      <c r="AF20" s="310"/>
      <c r="AG20" s="310"/>
      <c r="AH20" s="310"/>
      <c r="AI20" s="310"/>
      <c r="AJ20" s="310"/>
      <c r="AK20" s="310"/>
      <c r="AL20" s="310"/>
      <c r="AM20" s="310"/>
      <c r="AN20" s="310"/>
      <c r="AO20" s="310"/>
      <c r="AP20" s="310"/>
      <c r="AQ20" s="310"/>
      <c r="AR20" s="310"/>
      <c r="AS20" s="310"/>
    </row>
    <row r="21" spans="1:45" s="311" customFormat="1" ht="86.4" customHeight="1" x14ac:dyDescent="0.3">
      <c r="A21" s="270">
        <v>2.2000000000000002</v>
      </c>
      <c r="B21" s="381" t="s">
        <v>636</v>
      </c>
      <c r="C21" s="273" t="s">
        <v>408</v>
      </c>
      <c r="D21" s="264" t="s">
        <v>665</v>
      </c>
      <c r="E21" s="266" t="s">
        <v>609</v>
      </c>
      <c r="F21" s="272" t="s">
        <v>637</v>
      </c>
      <c r="G21" s="266" t="s">
        <v>698</v>
      </c>
      <c r="H21" s="266">
        <v>2</v>
      </c>
      <c r="I21" s="267" t="s">
        <v>427</v>
      </c>
      <c r="J21" s="266">
        <v>12</v>
      </c>
      <c r="K21" s="257">
        <f>0.85/17</f>
        <v>4.9999999999999996E-2</v>
      </c>
      <c r="L21" s="266">
        <v>7303.58</v>
      </c>
      <c r="M21" s="214">
        <f>J21*L21</f>
        <v>87642.959999999992</v>
      </c>
      <c r="N21" s="30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  <c r="AH21" s="310"/>
      <c r="AI21" s="310"/>
      <c r="AJ21" s="310"/>
      <c r="AK21" s="310"/>
      <c r="AL21" s="310"/>
      <c r="AM21" s="310"/>
      <c r="AN21" s="310"/>
      <c r="AO21" s="310"/>
      <c r="AP21" s="310"/>
      <c r="AQ21" s="310"/>
      <c r="AR21" s="310"/>
      <c r="AS21" s="310"/>
    </row>
    <row r="22" spans="1:45" s="311" customFormat="1" ht="75.599999999999994" customHeight="1" x14ac:dyDescent="0.3">
      <c r="A22" s="270">
        <v>2.2999999999999998</v>
      </c>
      <c r="B22" s="384"/>
      <c r="C22" s="273" t="s">
        <v>638</v>
      </c>
      <c r="D22" s="264" t="s">
        <v>703</v>
      </c>
      <c r="E22" s="266" t="s">
        <v>628</v>
      </c>
      <c r="F22" s="272" t="s">
        <v>639</v>
      </c>
      <c r="G22" s="266" t="s">
        <v>698</v>
      </c>
      <c r="H22" s="266" t="s">
        <v>710</v>
      </c>
      <c r="I22" s="267" t="s">
        <v>702</v>
      </c>
      <c r="J22" s="266">
        <v>12</v>
      </c>
      <c r="K22" s="257">
        <f>1.5/17</f>
        <v>8.8235294117647065E-2</v>
      </c>
      <c r="L22" s="266">
        <v>12888.7</v>
      </c>
      <c r="M22" s="214">
        <f>J22*L22</f>
        <v>154664.40000000002</v>
      </c>
      <c r="N22" s="300"/>
      <c r="O22" s="310"/>
      <c r="P22" s="310"/>
      <c r="Q22" s="310"/>
      <c r="R22" s="310"/>
      <c r="S22" s="310"/>
      <c r="T22" s="310"/>
      <c r="U22" s="310"/>
      <c r="V22" s="310"/>
      <c r="W22" s="310"/>
      <c r="X22" s="310"/>
      <c r="Y22" s="310"/>
      <c r="Z22" s="310"/>
      <c r="AA22" s="310"/>
      <c r="AB22" s="310"/>
      <c r="AC22" s="310"/>
      <c r="AD22" s="310"/>
      <c r="AE22" s="310"/>
      <c r="AF22" s="310"/>
      <c r="AG22" s="310"/>
      <c r="AH22" s="310"/>
      <c r="AI22" s="310"/>
      <c r="AJ22" s="310"/>
      <c r="AK22" s="310"/>
      <c r="AL22" s="310"/>
      <c r="AM22" s="310"/>
      <c r="AN22" s="310"/>
      <c r="AO22" s="310"/>
      <c r="AP22" s="310"/>
      <c r="AQ22" s="310"/>
      <c r="AR22" s="310"/>
      <c r="AS22" s="310"/>
    </row>
    <row r="23" spans="1:45" s="311" customFormat="1" ht="86.25" customHeight="1" x14ac:dyDescent="0.3">
      <c r="A23" s="270">
        <v>2.4</v>
      </c>
      <c r="B23" s="382"/>
      <c r="C23" s="273" t="s">
        <v>643</v>
      </c>
      <c r="D23" s="264" t="s">
        <v>685</v>
      </c>
      <c r="E23" s="266" t="s">
        <v>686</v>
      </c>
      <c r="F23" s="272" t="s">
        <v>639</v>
      </c>
      <c r="G23" s="266" t="s">
        <v>698</v>
      </c>
      <c r="H23" s="266" t="s">
        <v>687</v>
      </c>
      <c r="I23" s="267" t="s">
        <v>688</v>
      </c>
      <c r="J23" s="274">
        <v>12</v>
      </c>
      <c r="K23" s="257">
        <f>2/17</f>
        <v>0.11764705882352941</v>
      </c>
      <c r="L23" s="274">
        <v>17184.900000000001</v>
      </c>
      <c r="M23" s="214">
        <f>J23*L23</f>
        <v>206218.80000000002</v>
      </c>
      <c r="N23" s="300"/>
      <c r="O23" s="310"/>
      <c r="P23" s="310"/>
      <c r="Q23" s="310"/>
      <c r="R23" s="310"/>
      <c r="S23" s="310"/>
      <c r="T23" s="310"/>
      <c r="U23" s="310"/>
      <c r="V23" s="310"/>
      <c r="W23" s="310"/>
      <c r="X23" s="310"/>
      <c r="Y23" s="310"/>
      <c r="Z23" s="310"/>
      <c r="AA23" s="310"/>
      <c r="AB23" s="310"/>
      <c r="AC23" s="310"/>
      <c r="AD23" s="310"/>
      <c r="AE23" s="310"/>
      <c r="AF23" s="310"/>
      <c r="AG23" s="310"/>
      <c r="AH23" s="310"/>
      <c r="AI23" s="310"/>
      <c r="AJ23" s="310"/>
      <c r="AK23" s="310"/>
      <c r="AL23" s="310"/>
      <c r="AM23" s="310"/>
      <c r="AN23" s="310"/>
      <c r="AO23" s="310"/>
      <c r="AP23" s="310"/>
      <c r="AQ23" s="310"/>
      <c r="AR23" s="310"/>
      <c r="AS23" s="310"/>
    </row>
    <row r="24" spans="1:45" s="311" customFormat="1" ht="14.4" customHeight="1" x14ac:dyDescent="0.3">
      <c r="A24" s="309">
        <v>3</v>
      </c>
      <c r="B24" s="231" t="s">
        <v>255</v>
      </c>
      <c r="C24" s="232"/>
      <c r="D24" s="128"/>
      <c r="E24" s="128"/>
      <c r="F24" s="128"/>
      <c r="G24" s="128"/>
      <c r="H24" s="128"/>
      <c r="I24" s="134"/>
      <c r="J24" s="128"/>
      <c r="K24" s="128"/>
      <c r="L24" s="128"/>
      <c r="M24" s="132"/>
      <c r="N24" s="300"/>
      <c r="O24" s="310"/>
      <c r="P24" s="310"/>
      <c r="Q24" s="310"/>
      <c r="R24" s="310"/>
      <c r="S24" s="310"/>
      <c r="T24" s="310"/>
      <c r="U24" s="310"/>
      <c r="V24" s="310"/>
      <c r="W24" s="310"/>
      <c r="X24" s="310"/>
      <c r="Y24" s="310"/>
      <c r="Z24" s="310"/>
      <c r="AA24" s="310"/>
      <c r="AB24" s="310"/>
      <c r="AC24" s="310"/>
      <c r="AD24" s="310"/>
      <c r="AE24" s="310"/>
      <c r="AF24" s="310"/>
      <c r="AG24" s="310"/>
      <c r="AH24" s="310"/>
      <c r="AI24" s="310"/>
      <c r="AJ24" s="310"/>
      <c r="AK24" s="310"/>
      <c r="AL24" s="310"/>
      <c r="AM24" s="310"/>
      <c r="AN24" s="310"/>
      <c r="AO24" s="310"/>
      <c r="AP24" s="310"/>
      <c r="AQ24" s="310"/>
      <c r="AR24" s="310"/>
      <c r="AS24" s="310"/>
    </row>
    <row r="25" spans="1:45" s="311" customFormat="1" ht="77.400000000000006" customHeight="1" x14ac:dyDescent="0.3">
      <c r="A25" s="270">
        <v>3.1</v>
      </c>
      <c r="B25" s="275" t="s">
        <v>656</v>
      </c>
      <c r="C25" s="273" t="s">
        <v>619</v>
      </c>
      <c r="D25" s="276" t="s">
        <v>644</v>
      </c>
      <c r="E25" s="266" t="s">
        <v>645</v>
      </c>
      <c r="F25" s="277" t="s">
        <v>618</v>
      </c>
      <c r="G25" s="266" t="s">
        <v>698</v>
      </c>
      <c r="H25" s="278">
        <v>1</v>
      </c>
      <c r="I25" s="267" t="s">
        <v>427</v>
      </c>
      <c r="J25" s="266">
        <v>12</v>
      </c>
      <c r="K25" s="268">
        <f>0.05/17</f>
        <v>2.9411764705882353E-3</v>
      </c>
      <c r="L25" s="266">
        <v>429.62299999999999</v>
      </c>
      <c r="M25" s="214">
        <f>J25*L25</f>
        <v>5155.4759999999997</v>
      </c>
      <c r="N25" s="30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310"/>
      <c r="Z25" s="310"/>
      <c r="AA25" s="310"/>
      <c r="AB25" s="310"/>
      <c r="AC25" s="310"/>
      <c r="AD25" s="310"/>
      <c r="AE25" s="310"/>
      <c r="AF25" s="310"/>
      <c r="AG25" s="310"/>
      <c r="AH25" s="310"/>
      <c r="AI25" s="310"/>
      <c r="AJ25" s="310"/>
      <c r="AK25" s="310"/>
      <c r="AL25" s="310"/>
      <c r="AM25" s="310"/>
      <c r="AN25" s="310"/>
      <c r="AO25" s="310"/>
      <c r="AP25" s="310"/>
      <c r="AQ25" s="310"/>
      <c r="AR25" s="310"/>
      <c r="AS25" s="310"/>
    </row>
    <row r="26" spans="1:45" s="311" customFormat="1" ht="79.95" customHeight="1" x14ac:dyDescent="0.3">
      <c r="A26" s="263">
        <v>3.2</v>
      </c>
      <c r="B26" s="279" t="s">
        <v>646</v>
      </c>
      <c r="C26" s="280" t="s">
        <v>648</v>
      </c>
      <c r="D26" s="281" t="s">
        <v>660</v>
      </c>
      <c r="E26" s="274" t="s">
        <v>689</v>
      </c>
      <c r="F26" s="282" t="s">
        <v>618</v>
      </c>
      <c r="G26" s="266" t="s">
        <v>698</v>
      </c>
      <c r="H26" s="283">
        <v>3</v>
      </c>
      <c r="I26" s="284" t="s">
        <v>427</v>
      </c>
      <c r="J26" s="274">
        <v>12</v>
      </c>
      <c r="K26" s="268">
        <f>0.05/17</f>
        <v>2.9411764705882353E-3</v>
      </c>
      <c r="L26" s="274">
        <v>429.62299999999999</v>
      </c>
      <c r="M26" s="233">
        <f>J26*L26</f>
        <v>5155.4759999999997</v>
      </c>
      <c r="N26" s="300"/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310"/>
      <c r="AA26" s="310"/>
      <c r="AB26" s="310"/>
      <c r="AC26" s="310"/>
      <c r="AD26" s="310"/>
      <c r="AE26" s="310"/>
      <c r="AF26" s="310"/>
      <c r="AG26" s="310"/>
      <c r="AH26" s="310"/>
      <c r="AI26" s="310"/>
      <c r="AJ26" s="310"/>
      <c r="AK26" s="310"/>
      <c r="AL26" s="310"/>
      <c r="AM26" s="310"/>
      <c r="AN26" s="310"/>
      <c r="AO26" s="310"/>
      <c r="AP26" s="310"/>
      <c r="AQ26" s="310"/>
      <c r="AR26" s="310"/>
      <c r="AS26" s="310"/>
    </row>
    <row r="27" spans="1:45" s="311" customFormat="1" x14ac:dyDescent="0.3">
      <c r="A27" s="309">
        <v>4</v>
      </c>
      <c r="B27" s="234" t="s">
        <v>342</v>
      </c>
      <c r="C27" s="234"/>
      <c r="D27" s="260"/>
      <c r="E27" s="129"/>
      <c r="F27" s="261"/>
      <c r="G27" s="261"/>
      <c r="H27" s="129"/>
      <c r="I27" s="135"/>
      <c r="J27" s="129"/>
      <c r="K27" s="129"/>
      <c r="L27" s="129"/>
      <c r="M27" s="132"/>
      <c r="N27" s="300"/>
      <c r="O27" s="310"/>
      <c r="P27" s="310"/>
      <c r="Q27" s="310"/>
      <c r="R27" s="310"/>
      <c r="S27" s="310"/>
      <c r="T27" s="310"/>
      <c r="U27" s="310"/>
      <c r="V27" s="310"/>
      <c r="W27" s="310"/>
      <c r="X27" s="310"/>
      <c r="Y27" s="310"/>
      <c r="Z27" s="310"/>
      <c r="AA27" s="310"/>
      <c r="AB27" s="310"/>
      <c r="AC27" s="310"/>
      <c r="AD27" s="310"/>
      <c r="AE27" s="310"/>
      <c r="AF27" s="310"/>
      <c r="AG27" s="310"/>
      <c r="AH27" s="310"/>
      <c r="AI27" s="310"/>
      <c r="AJ27" s="310"/>
      <c r="AK27" s="310"/>
      <c r="AL27" s="310"/>
      <c r="AM27" s="310"/>
      <c r="AN27" s="310"/>
      <c r="AO27" s="310"/>
      <c r="AP27" s="310"/>
      <c r="AQ27" s="310"/>
      <c r="AR27" s="310"/>
      <c r="AS27" s="310"/>
    </row>
    <row r="28" spans="1:45" s="311" customFormat="1" ht="64.2" customHeight="1" x14ac:dyDescent="0.3">
      <c r="A28" s="285">
        <v>4.0999999999999996</v>
      </c>
      <c r="B28" s="273" t="s">
        <v>649</v>
      </c>
      <c r="C28" s="273" t="s">
        <v>407</v>
      </c>
      <c r="D28" s="276" t="s">
        <v>621</v>
      </c>
      <c r="E28" s="266" t="s">
        <v>613</v>
      </c>
      <c r="F28" s="273" t="s">
        <v>618</v>
      </c>
      <c r="G28" s="266" t="s">
        <v>698</v>
      </c>
      <c r="H28" s="276" t="s">
        <v>692</v>
      </c>
      <c r="I28" s="267" t="s">
        <v>427</v>
      </c>
      <c r="J28" s="266">
        <v>12</v>
      </c>
      <c r="K28" s="268">
        <f>0.05/17</f>
        <v>2.9411764705882353E-3</v>
      </c>
      <c r="L28" s="266">
        <v>429.62299999999999</v>
      </c>
      <c r="M28" s="214">
        <f>J28*L28</f>
        <v>5155.4759999999997</v>
      </c>
      <c r="N28" s="300"/>
      <c r="O28" s="310"/>
      <c r="P28" s="310"/>
      <c r="Q28" s="310"/>
      <c r="R28" s="310"/>
      <c r="S28" s="310"/>
      <c r="T28" s="310"/>
      <c r="U28" s="310"/>
      <c r="V28" s="310"/>
      <c r="W28" s="310"/>
      <c r="X28" s="310"/>
      <c r="Y28" s="310"/>
      <c r="Z28" s="310"/>
      <c r="AA28" s="310"/>
      <c r="AB28" s="310"/>
      <c r="AC28" s="310"/>
      <c r="AD28" s="310"/>
      <c r="AE28" s="310"/>
      <c r="AF28" s="310"/>
      <c r="AG28" s="310"/>
      <c r="AH28" s="310"/>
      <c r="AI28" s="310"/>
      <c r="AJ28" s="310"/>
      <c r="AK28" s="310"/>
      <c r="AL28" s="310"/>
      <c r="AM28" s="310"/>
      <c r="AN28" s="310"/>
      <c r="AO28" s="310"/>
      <c r="AP28" s="310"/>
      <c r="AQ28" s="310"/>
      <c r="AR28" s="310"/>
      <c r="AS28" s="310"/>
    </row>
    <row r="29" spans="1:45" s="313" customFormat="1" ht="64.2" customHeight="1" x14ac:dyDescent="0.3">
      <c r="A29" s="285">
        <v>4.2</v>
      </c>
      <c r="B29" s="273" t="s">
        <v>615</v>
      </c>
      <c r="C29" s="273" t="s">
        <v>690</v>
      </c>
      <c r="D29" s="276" t="s">
        <v>691</v>
      </c>
      <c r="E29" s="266" t="s">
        <v>682</v>
      </c>
      <c r="F29" s="273" t="s">
        <v>618</v>
      </c>
      <c r="G29" s="266" t="s">
        <v>698</v>
      </c>
      <c r="H29" s="276" t="s">
        <v>693</v>
      </c>
      <c r="I29" s="267" t="s">
        <v>428</v>
      </c>
      <c r="J29" s="266">
        <v>12</v>
      </c>
      <c r="K29" s="268">
        <f>0.05/17</f>
        <v>2.9411764705882353E-3</v>
      </c>
      <c r="L29" s="266">
        <v>429.62299999999999</v>
      </c>
      <c r="M29" s="214">
        <f>J29*L29</f>
        <v>5155.4759999999997</v>
      </c>
      <c r="N29" s="300"/>
      <c r="O29" s="312"/>
      <c r="P29" s="312"/>
      <c r="Q29" s="312"/>
      <c r="R29" s="312"/>
      <c r="S29" s="312"/>
      <c r="T29" s="312"/>
      <c r="U29" s="312"/>
      <c r="V29" s="312"/>
      <c r="W29" s="312"/>
      <c r="X29" s="312"/>
      <c r="Y29" s="312"/>
      <c r="Z29" s="312"/>
      <c r="AA29" s="312"/>
      <c r="AB29" s="312"/>
      <c r="AC29" s="312"/>
      <c r="AD29" s="312"/>
      <c r="AE29" s="312"/>
      <c r="AF29" s="312"/>
      <c r="AG29" s="312"/>
      <c r="AH29" s="312"/>
      <c r="AI29" s="312"/>
      <c r="AJ29" s="312"/>
      <c r="AK29" s="312"/>
      <c r="AL29" s="312"/>
      <c r="AM29" s="312"/>
      <c r="AN29" s="312"/>
      <c r="AO29" s="312"/>
      <c r="AP29" s="312"/>
      <c r="AQ29" s="312"/>
      <c r="AR29" s="312"/>
      <c r="AS29" s="312"/>
    </row>
    <row r="30" spans="1:45" s="311" customFormat="1" x14ac:dyDescent="0.3">
      <c r="A30" s="314">
        <v>5</v>
      </c>
      <c r="B30" s="130" t="s">
        <v>72</v>
      </c>
      <c r="C30" s="130"/>
      <c r="D30" s="130"/>
      <c r="E30" s="130"/>
      <c r="F30" s="130"/>
      <c r="G30" s="130"/>
      <c r="H30" s="130"/>
      <c r="I30" s="136"/>
      <c r="J30" s="130"/>
      <c r="K30" s="130"/>
      <c r="L30" s="130"/>
      <c r="M30" s="132"/>
      <c r="N30" s="300"/>
      <c r="O30" s="310"/>
      <c r="P30" s="310"/>
      <c r="Q30" s="310"/>
      <c r="R30" s="310"/>
      <c r="S30" s="310"/>
      <c r="T30" s="310"/>
      <c r="U30" s="310"/>
      <c r="V30" s="310"/>
      <c r="W30" s="310"/>
      <c r="X30" s="310"/>
      <c r="Y30" s="310"/>
      <c r="Z30" s="310"/>
      <c r="AA30" s="310"/>
      <c r="AB30" s="310"/>
      <c r="AC30" s="310"/>
      <c r="AD30" s="310"/>
      <c r="AE30" s="310"/>
      <c r="AF30" s="310"/>
      <c r="AG30" s="310"/>
      <c r="AH30" s="310"/>
      <c r="AI30" s="310"/>
      <c r="AJ30" s="310"/>
      <c r="AK30" s="310"/>
      <c r="AL30" s="310"/>
      <c r="AM30" s="310"/>
      <c r="AN30" s="310"/>
      <c r="AO30" s="310"/>
      <c r="AP30" s="310"/>
      <c r="AQ30" s="310"/>
      <c r="AR30" s="310"/>
      <c r="AS30" s="310"/>
    </row>
    <row r="31" spans="1:45" s="311" customFormat="1" ht="109.2" customHeight="1" x14ac:dyDescent="0.3">
      <c r="A31" s="263">
        <v>5.0999999999999996</v>
      </c>
      <c r="B31" s="379" t="s">
        <v>377</v>
      </c>
      <c r="C31" s="379" t="s">
        <v>651</v>
      </c>
      <c r="D31" s="286" t="s">
        <v>652</v>
      </c>
      <c r="E31" s="266" t="s">
        <v>657</v>
      </c>
      <c r="F31" s="277" t="s">
        <v>653</v>
      </c>
      <c r="G31" s="266" t="s">
        <v>698</v>
      </c>
      <c r="H31" s="276" t="s">
        <v>694</v>
      </c>
      <c r="I31" s="267" t="s">
        <v>427</v>
      </c>
      <c r="J31" s="266">
        <v>12</v>
      </c>
      <c r="K31" s="257">
        <f>1.5/17</f>
        <v>8.8235294117647065E-2</v>
      </c>
      <c r="L31" s="266">
        <v>12888.7</v>
      </c>
      <c r="M31" s="214">
        <f>J31*L31</f>
        <v>154664.40000000002</v>
      </c>
      <c r="N31" s="300"/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0"/>
      <c r="AB31" s="310"/>
      <c r="AC31" s="310"/>
      <c r="AD31" s="310"/>
      <c r="AE31" s="310"/>
      <c r="AF31" s="310"/>
      <c r="AG31" s="310"/>
      <c r="AH31" s="310"/>
      <c r="AI31" s="310"/>
      <c r="AJ31" s="310"/>
      <c r="AK31" s="310"/>
      <c r="AL31" s="310"/>
      <c r="AM31" s="310"/>
      <c r="AN31" s="310"/>
      <c r="AO31" s="310"/>
      <c r="AP31" s="310"/>
      <c r="AQ31" s="310"/>
      <c r="AR31" s="310"/>
      <c r="AS31" s="310"/>
    </row>
    <row r="32" spans="1:45" s="311" customFormat="1" ht="85.95" customHeight="1" x14ac:dyDescent="0.3">
      <c r="A32" s="270">
        <v>5.2</v>
      </c>
      <c r="B32" s="383"/>
      <c r="C32" s="380"/>
      <c r="D32" s="286" t="s">
        <v>654</v>
      </c>
      <c r="E32" s="266" t="s">
        <v>658</v>
      </c>
      <c r="F32" s="277" t="s">
        <v>620</v>
      </c>
      <c r="G32" s="266" t="s">
        <v>698</v>
      </c>
      <c r="H32" s="276">
        <v>3</v>
      </c>
      <c r="I32" s="267" t="s">
        <v>428</v>
      </c>
      <c r="J32" s="266">
        <v>12</v>
      </c>
      <c r="K32" s="257">
        <f>1.5/17</f>
        <v>8.8235294117647065E-2</v>
      </c>
      <c r="L32" s="266">
        <v>12888.7</v>
      </c>
      <c r="M32" s="214">
        <f>J32*L32</f>
        <v>154664.40000000002</v>
      </c>
      <c r="N32" s="30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310"/>
      <c r="AJ32" s="310"/>
      <c r="AK32" s="310"/>
      <c r="AL32" s="310"/>
      <c r="AM32" s="310"/>
      <c r="AN32" s="310"/>
      <c r="AO32" s="310"/>
      <c r="AP32" s="310"/>
      <c r="AQ32" s="310"/>
      <c r="AR32" s="310"/>
      <c r="AS32" s="310"/>
    </row>
    <row r="33" spans="1:45" s="311" customFormat="1" ht="102.75" customHeight="1" x14ac:dyDescent="0.3">
      <c r="A33" s="287">
        <v>5.3</v>
      </c>
      <c r="B33" s="383"/>
      <c r="C33" s="288" t="s">
        <v>412</v>
      </c>
      <c r="D33" s="276" t="s">
        <v>614</v>
      </c>
      <c r="E33" s="276" t="s">
        <v>663</v>
      </c>
      <c r="F33" s="277" t="s">
        <v>662</v>
      </c>
      <c r="G33" s="276" t="s">
        <v>647</v>
      </c>
      <c r="H33" s="276">
        <v>1</v>
      </c>
      <c r="I33" s="289" t="s">
        <v>679</v>
      </c>
      <c r="J33" s="266">
        <v>12</v>
      </c>
      <c r="K33" s="257">
        <f>1.2/17</f>
        <v>7.0588235294117646E-2</v>
      </c>
      <c r="L33" s="266">
        <v>10310.9</v>
      </c>
      <c r="M33" s="214">
        <f>J33*L33</f>
        <v>123730.79999999999</v>
      </c>
      <c r="N33" s="300"/>
      <c r="O33" s="310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310"/>
      <c r="AG33" s="310"/>
      <c r="AH33" s="310"/>
      <c r="AI33" s="310"/>
      <c r="AJ33" s="310"/>
      <c r="AK33" s="310"/>
      <c r="AL33" s="310"/>
      <c r="AM33" s="310"/>
      <c r="AN33" s="310"/>
      <c r="AO33" s="310"/>
      <c r="AP33" s="310"/>
      <c r="AQ33" s="310"/>
      <c r="AR33" s="310"/>
      <c r="AS33" s="310"/>
    </row>
    <row r="34" spans="1:45" s="311" customFormat="1" ht="147" customHeight="1" x14ac:dyDescent="0.3">
      <c r="A34" s="287">
        <v>5.4</v>
      </c>
      <c r="B34" s="383"/>
      <c r="C34" s="273" t="s">
        <v>413</v>
      </c>
      <c r="D34" s="276" t="s">
        <v>622</v>
      </c>
      <c r="E34" s="276" t="s">
        <v>623</v>
      </c>
      <c r="F34" s="277" t="s">
        <v>624</v>
      </c>
      <c r="G34" s="276" t="s">
        <v>647</v>
      </c>
      <c r="H34" s="276" t="s">
        <v>680</v>
      </c>
      <c r="I34" s="289" t="s">
        <v>681</v>
      </c>
      <c r="J34" s="278">
        <v>12</v>
      </c>
      <c r="K34" s="257">
        <f>2/17</f>
        <v>0.11764705882352941</v>
      </c>
      <c r="L34" s="278">
        <v>17184.900000000001</v>
      </c>
      <c r="M34" s="214">
        <f>J34*L34</f>
        <v>206218.80000000002</v>
      </c>
      <c r="N34" s="300"/>
      <c r="O34" s="310"/>
      <c r="P34" s="310"/>
      <c r="Q34" s="310"/>
      <c r="R34" s="310"/>
      <c r="S34" s="310"/>
      <c r="T34" s="310"/>
      <c r="U34" s="310"/>
      <c r="V34" s="310"/>
      <c r="W34" s="310"/>
      <c r="X34" s="310"/>
      <c r="Y34" s="310"/>
      <c r="Z34" s="310"/>
      <c r="AA34" s="310"/>
      <c r="AB34" s="310"/>
      <c r="AC34" s="310"/>
      <c r="AD34" s="310"/>
      <c r="AE34" s="310"/>
      <c r="AF34" s="310"/>
      <c r="AG34" s="310"/>
      <c r="AH34" s="310"/>
      <c r="AI34" s="310"/>
      <c r="AJ34" s="310"/>
      <c r="AK34" s="310"/>
      <c r="AL34" s="310"/>
      <c r="AM34" s="310"/>
      <c r="AN34" s="310"/>
      <c r="AO34" s="310"/>
      <c r="AP34" s="310"/>
      <c r="AQ34" s="310"/>
      <c r="AR34" s="310"/>
      <c r="AS34" s="310"/>
    </row>
    <row r="35" spans="1:45" s="311" customFormat="1" ht="71.400000000000006" customHeight="1" x14ac:dyDescent="0.3">
      <c r="A35" s="287">
        <v>5.5</v>
      </c>
      <c r="B35" s="383"/>
      <c r="C35" s="273" t="s">
        <v>650</v>
      </c>
      <c r="D35" s="276" t="s">
        <v>625</v>
      </c>
      <c r="E35" s="276" t="s">
        <v>695</v>
      </c>
      <c r="F35" s="277" t="s">
        <v>630</v>
      </c>
      <c r="G35" s="276" t="s">
        <v>697</v>
      </c>
      <c r="H35" s="276" t="s">
        <v>626</v>
      </c>
      <c r="I35" s="290" t="s">
        <v>427</v>
      </c>
      <c r="J35" s="278">
        <v>12</v>
      </c>
      <c r="K35" s="257">
        <f>2/17</f>
        <v>0.11764705882352941</v>
      </c>
      <c r="L35" s="278">
        <v>17184.900000000001</v>
      </c>
      <c r="M35" s="214">
        <f t="shared" ref="M35:M36" si="0">J35*L35</f>
        <v>206218.80000000002</v>
      </c>
      <c r="N35" s="300"/>
      <c r="O35" s="310"/>
      <c r="P35" s="310"/>
      <c r="Q35" s="310"/>
      <c r="R35" s="310"/>
      <c r="S35" s="310"/>
      <c r="T35" s="310"/>
      <c r="U35" s="310"/>
      <c r="V35" s="310"/>
      <c r="W35" s="310"/>
      <c r="X35" s="310"/>
      <c r="Y35" s="310"/>
      <c r="Z35" s="310"/>
      <c r="AA35" s="310"/>
      <c r="AB35" s="310"/>
      <c r="AC35" s="310"/>
      <c r="AD35" s="310"/>
      <c r="AE35" s="310"/>
      <c r="AF35" s="310"/>
      <c r="AG35" s="310"/>
      <c r="AH35" s="310"/>
      <c r="AI35" s="310"/>
      <c r="AJ35" s="310"/>
      <c r="AK35" s="310"/>
      <c r="AL35" s="310"/>
      <c r="AM35" s="310"/>
      <c r="AN35" s="310"/>
      <c r="AO35" s="310"/>
      <c r="AP35" s="310"/>
      <c r="AQ35" s="310"/>
      <c r="AR35" s="310"/>
      <c r="AS35" s="310"/>
    </row>
    <row r="36" spans="1:45" s="311" customFormat="1" ht="66" customHeight="1" x14ac:dyDescent="0.3">
      <c r="A36" s="287">
        <v>5.6</v>
      </c>
      <c r="B36" s="383"/>
      <c r="C36" s="291" t="s">
        <v>414</v>
      </c>
      <c r="D36" s="281" t="s">
        <v>627</v>
      </c>
      <c r="E36" s="274" t="s">
        <v>628</v>
      </c>
      <c r="F36" s="282" t="s">
        <v>629</v>
      </c>
      <c r="G36" s="281" t="s">
        <v>697</v>
      </c>
      <c r="H36" s="281">
        <v>1</v>
      </c>
      <c r="I36" s="315" t="s">
        <v>427</v>
      </c>
      <c r="J36" s="283">
        <v>12</v>
      </c>
      <c r="K36" s="257">
        <f>2/17</f>
        <v>0.11764705882352941</v>
      </c>
      <c r="L36" s="278">
        <v>17184.900000000001</v>
      </c>
      <c r="M36" s="214">
        <f t="shared" si="0"/>
        <v>206218.80000000002</v>
      </c>
      <c r="N36" s="300"/>
      <c r="O36" s="310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310"/>
      <c r="AD36" s="310"/>
      <c r="AE36" s="310"/>
      <c r="AF36" s="310"/>
      <c r="AG36" s="310"/>
      <c r="AH36" s="310"/>
      <c r="AI36" s="310"/>
      <c r="AJ36" s="310"/>
      <c r="AK36" s="310"/>
      <c r="AL36" s="310"/>
      <c r="AM36" s="310"/>
      <c r="AN36" s="310"/>
      <c r="AO36" s="310"/>
      <c r="AP36" s="310"/>
      <c r="AQ36" s="310"/>
      <c r="AR36" s="310"/>
      <c r="AS36" s="310"/>
    </row>
    <row r="37" spans="1:45" x14ac:dyDescent="0.25">
      <c r="A37" s="314">
        <v>6</v>
      </c>
      <c r="B37" s="227" t="s">
        <v>344</v>
      </c>
      <c r="C37" s="228"/>
      <c r="D37" s="228"/>
      <c r="E37" s="228"/>
      <c r="F37" s="228"/>
      <c r="G37" s="228"/>
      <c r="H37" s="228"/>
      <c r="I37" s="229"/>
      <c r="J37" s="230"/>
      <c r="K37" s="259"/>
      <c r="L37" s="259"/>
      <c r="M37" s="132"/>
    </row>
    <row r="38" spans="1:45" ht="104.4" customHeight="1" x14ac:dyDescent="0.25">
      <c r="A38" s="270">
        <v>6.1</v>
      </c>
      <c r="B38" s="272" t="s">
        <v>661</v>
      </c>
      <c r="C38" s="292" t="s">
        <v>659</v>
      </c>
      <c r="D38" s="276" t="s">
        <v>631</v>
      </c>
      <c r="E38" s="276" t="s">
        <v>632</v>
      </c>
      <c r="F38" s="277" t="s">
        <v>705</v>
      </c>
      <c r="G38" s="266" t="s">
        <v>699</v>
      </c>
      <c r="H38" s="276">
        <v>1</v>
      </c>
      <c r="I38" s="290" t="s">
        <v>427</v>
      </c>
      <c r="J38" s="278">
        <v>12</v>
      </c>
      <c r="K38" s="268">
        <f>0.25/17</f>
        <v>1.4705882352941176E-2</v>
      </c>
      <c r="L38" s="278">
        <v>2148.11</v>
      </c>
      <c r="M38" s="214">
        <f>J38*L38</f>
        <v>25777.32</v>
      </c>
    </row>
    <row r="39" spans="1:45" ht="18.600000000000001" customHeight="1" x14ac:dyDescent="0.25">
      <c r="A39" s="247"/>
      <c r="B39" s="248"/>
      <c r="C39" s="249"/>
      <c r="D39" s="250"/>
      <c r="E39" s="250"/>
      <c r="F39" s="251"/>
      <c r="G39" s="252"/>
      <c r="H39" s="250"/>
      <c r="I39" s="253"/>
      <c r="J39" s="254"/>
      <c r="K39" s="255">
        <f>SUM(K17:K38)</f>
        <v>1</v>
      </c>
      <c r="L39" s="254"/>
      <c r="M39" s="252"/>
    </row>
    <row r="40" spans="1:45" ht="13.2" customHeight="1" outlineLevel="1" x14ac:dyDescent="0.25">
      <c r="A40" s="316"/>
      <c r="B40" s="301"/>
      <c r="C40" s="301"/>
      <c r="D40" s="215" t="s">
        <v>597</v>
      </c>
      <c r="E40" s="317"/>
      <c r="F40" s="217"/>
      <c r="G40" s="318"/>
      <c r="H40" s="317"/>
      <c r="I40" s="317"/>
      <c r="J40" s="317"/>
      <c r="K40" s="317"/>
      <c r="L40" s="317"/>
      <c r="M40" s="258">
        <f>SUM(M17:M39)</f>
        <v>1752860.4840000004</v>
      </c>
    </row>
    <row r="41" spans="1:45" ht="13.2" customHeight="1" outlineLevel="1" x14ac:dyDescent="0.25">
      <c r="A41" s="316"/>
      <c r="B41" s="301"/>
      <c r="C41" s="301"/>
      <c r="D41" s="215" t="s">
        <v>598</v>
      </c>
      <c r="E41" s="317"/>
      <c r="F41" s="217"/>
      <c r="G41" s="318"/>
      <c r="H41" s="317"/>
      <c r="I41" s="317"/>
      <c r="J41" s="317"/>
      <c r="K41" s="317"/>
      <c r="L41" s="317"/>
      <c r="M41" s="258"/>
    </row>
    <row r="42" spans="1:45" ht="13.2" customHeight="1" outlineLevel="1" x14ac:dyDescent="0.25">
      <c r="A42" s="316"/>
      <c r="B42" s="301"/>
      <c r="C42" s="301"/>
      <c r="D42" s="215" t="s">
        <v>599</v>
      </c>
      <c r="E42" s="317"/>
      <c r="F42" s="217"/>
      <c r="G42" s="318"/>
      <c r="H42" s="317"/>
      <c r="I42" s="317"/>
      <c r="J42" s="317"/>
      <c r="K42" s="317"/>
      <c r="L42" s="317"/>
      <c r="M42" s="258"/>
    </row>
    <row r="43" spans="1:45" ht="13.2" customHeight="1" outlineLevel="1" x14ac:dyDescent="0.25">
      <c r="A43" s="316"/>
      <c r="B43" s="301"/>
      <c r="C43" s="301"/>
      <c r="D43" s="215" t="s">
        <v>600</v>
      </c>
      <c r="E43" s="317"/>
      <c r="F43" s="217"/>
      <c r="G43" s="318"/>
      <c r="H43" s="317"/>
      <c r="I43" s="317"/>
      <c r="J43" s="317"/>
      <c r="K43" s="317"/>
      <c r="L43" s="317"/>
      <c r="M43" s="258"/>
    </row>
    <row r="44" spans="1:45" x14ac:dyDescent="0.25">
      <c r="A44" s="316"/>
      <c r="B44" s="301"/>
      <c r="C44" s="301"/>
      <c r="D44" s="301"/>
      <c r="E44" s="319"/>
      <c r="F44" s="301"/>
      <c r="G44" s="301"/>
      <c r="H44" s="319"/>
      <c r="I44" s="319"/>
      <c r="J44" s="319"/>
      <c r="K44" s="319"/>
      <c r="L44" s="319"/>
      <c r="M44" s="319"/>
    </row>
    <row r="45" spans="1:45" x14ac:dyDescent="0.25">
      <c r="A45" s="316"/>
      <c r="B45" s="301"/>
      <c r="C45" s="301"/>
      <c r="D45" s="301"/>
      <c r="E45" s="319"/>
      <c r="F45" s="301"/>
      <c r="G45" s="301"/>
      <c r="H45" s="319"/>
      <c r="I45" s="319"/>
      <c r="J45" s="319"/>
      <c r="L45" s="319"/>
      <c r="M45" s="319"/>
    </row>
    <row r="46" spans="1:45" x14ac:dyDescent="0.25">
      <c r="A46" s="316"/>
      <c r="B46" s="301"/>
      <c r="C46" s="301"/>
      <c r="D46" s="301"/>
      <c r="E46" s="319"/>
      <c r="F46" s="301"/>
      <c r="G46" s="301"/>
      <c r="H46" s="319"/>
      <c r="I46" s="319"/>
      <c r="J46" s="319"/>
      <c r="K46" s="319"/>
      <c r="L46" s="319"/>
      <c r="M46" s="319"/>
    </row>
    <row r="47" spans="1:45" ht="13.2" customHeight="1" outlineLevel="1" x14ac:dyDescent="0.25">
      <c r="A47" s="316"/>
      <c r="B47" s="321" t="s">
        <v>601</v>
      </c>
      <c r="C47" s="322"/>
      <c r="D47" s="322"/>
      <c r="E47" s="322"/>
      <c r="F47" s="322"/>
      <c r="G47" s="322"/>
      <c r="H47" s="322"/>
      <c r="I47" s="322"/>
      <c r="J47" s="323"/>
      <c r="K47" s="322"/>
      <c r="L47" s="323"/>
    </row>
    <row r="48" spans="1:45" ht="13.2" customHeight="1" outlineLevel="1" x14ac:dyDescent="0.25">
      <c r="A48" s="316"/>
      <c r="B48" s="324" t="s">
        <v>602</v>
      </c>
      <c r="C48" s="325"/>
      <c r="D48" s="325"/>
      <c r="E48" s="325"/>
      <c r="F48" s="325"/>
      <c r="G48" s="325"/>
      <c r="H48" s="325"/>
      <c r="I48" s="325"/>
      <c r="J48" s="326"/>
      <c r="K48" s="325"/>
      <c r="L48" s="326"/>
    </row>
    <row r="49" spans="1:13" ht="13.2" customHeight="1" outlineLevel="1" x14ac:dyDescent="0.25">
      <c r="A49" s="316"/>
      <c r="B49" s="327" t="s">
        <v>706</v>
      </c>
      <c r="C49" s="328"/>
      <c r="D49" s="328"/>
      <c r="E49" s="328"/>
      <c r="F49" s="328"/>
      <c r="G49" s="328"/>
      <c r="H49" s="328"/>
      <c r="I49" s="328"/>
      <c r="J49" s="329"/>
      <c r="K49" s="328"/>
      <c r="L49" s="329"/>
    </row>
    <row r="50" spans="1:13" ht="13.2" customHeight="1" outlineLevel="1" x14ac:dyDescent="0.25">
      <c r="A50" s="316"/>
      <c r="B50" s="327" t="s">
        <v>603</v>
      </c>
      <c r="C50" s="328"/>
      <c r="D50" s="328"/>
      <c r="E50" s="328"/>
      <c r="F50" s="328"/>
      <c r="G50" s="328"/>
      <c r="H50" s="328"/>
      <c r="I50" s="328"/>
      <c r="J50" s="329"/>
      <c r="K50" s="328"/>
      <c r="L50" s="329"/>
    </row>
    <row r="51" spans="1:13" ht="13.2" customHeight="1" outlineLevel="1" x14ac:dyDescent="0.25">
      <c r="A51" s="316"/>
      <c r="B51" s="327" t="s">
        <v>604</v>
      </c>
      <c r="C51" s="328"/>
      <c r="D51" s="328"/>
      <c r="E51" s="328"/>
      <c r="F51" s="328"/>
      <c r="G51" s="328"/>
      <c r="H51" s="328"/>
      <c r="I51" s="328"/>
      <c r="J51" s="329"/>
      <c r="K51" s="328"/>
      <c r="L51" s="329"/>
    </row>
    <row r="52" spans="1:13" ht="13.2" customHeight="1" outlineLevel="1" x14ac:dyDescent="0.25">
      <c r="A52" s="316"/>
      <c r="B52" s="330" t="s">
        <v>711</v>
      </c>
      <c r="C52" s="331"/>
      <c r="D52" s="331"/>
      <c r="E52" s="331" t="s">
        <v>707</v>
      </c>
      <c r="F52" s="331"/>
      <c r="G52" s="331"/>
      <c r="H52" s="331"/>
      <c r="I52" s="331"/>
      <c r="J52" s="332"/>
      <c r="K52" s="331"/>
      <c r="L52" s="332"/>
    </row>
    <row r="53" spans="1:13" ht="13.2" customHeight="1" outlineLevel="1" x14ac:dyDescent="0.25">
      <c r="A53" s="316"/>
      <c r="B53" s="327" t="s">
        <v>708</v>
      </c>
      <c r="C53" s="328"/>
      <c r="D53" s="328"/>
      <c r="E53" s="328"/>
      <c r="F53" s="328"/>
      <c r="G53" s="328"/>
      <c r="H53" s="328"/>
      <c r="I53" s="328"/>
      <c r="J53" s="329"/>
      <c r="K53" s="328"/>
      <c r="L53" s="329"/>
    </row>
    <row r="54" spans="1:13" ht="13.2" customHeight="1" outlineLevel="1" x14ac:dyDescent="0.25">
      <c r="A54" s="316"/>
      <c r="B54" s="327" t="s">
        <v>605</v>
      </c>
      <c r="C54" s="328"/>
      <c r="D54" s="328"/>
      <c r="E54" s="328"/>
      <c r="F54" s="328"/>
      <c r="G54" s="328"/>
      <c r="H54" s="328"/>
      <c r="I54" s="328"/>
      <c r="J54" s="329"/>
      <c r="K54" s="328"/>
      <c r="L54" s="329"/>
    </row>
    <row r="55" spans="1:13" ht="13.2" customHeight="1" outlineLevel="1" x14ac:dyDescent="0.25">
      <c r="A55" s="316"/>
      <c r="B55" s="330"/>
      <c r="C55" s="331"/>
      <c r="D55" s="331"/>
      <c r="E55" s="331"/>
      <c r="F55" s="331"/>
      <c r="G55" s="331"/>
      <c r="H55" s="331"/>
      <c r="I55" s="331"/>
      <c r="J55" s="332"/>
      <c r="K55" s="331"/>
      <c r="L55" s="332"/>
    </row>
    <row r="56" spans="1:13" ht="13.2" customHeight="1" outlineLevel="1" x14ac:dyDescent="0.25">
      <c r="A56" s="316"/>
      <c r="B56" s="330" t="s">
        <v>606</v>
      </c>
      <c r="C56" s="331"/>
      <c r="D56" s="331"/>
      <c r="E56" s="331"/>
      <c r="F56" s="331"/>
      <c r="G56" s="331"/>
      <c r="H56" s="331"/>
      <c r="I56" s="331"/>
      <c r="J56" s="332"/>
      <c r="K56" s="331"/>
      <c r="L56" s="332"/>
    </row>
    <row r="57" spans="1:13" ht="13.2" customHeight="1" outlineLevel="1" x14ac:dyDescent="0.25">
      <c r="A57" s="316"/>
      <c r="B57" s="333"/>
      <c r="C57" s="334"/>
      <c r="D57" s="334"/>
      <c r="E57" s="335"/>
      <c r="F57" s="334"/>
      <c r="G57" s="334"/>
      <c r="H57" s="335"/>
      <c r="I57" s="335"/>
      <c r="J57" s="336"/>
      <c r="K57" s="337"/>
      <c r="L57" s="338"/>
    </row>
    <row r="58" spans="1:13" x14ac:dyDescent="0.25">
      <c r="A58" s="316"/>
      <c r="B58" s="301"/>
      <c r="C58" s="301"/>
      <c r="D58" s="301"/>
      <c r="E58" s="319"/>
      <c r="F58" s="301"/>
      <c r="G58" s="301"/>
      <c r="H58" s="319"/>
      <c r="I58" s="319"/>
      <c r="J58" s="319"/>
      <c r="K58" s="319"/>
      <c r="L58" s="319"/>
      <c r="M58" s="319"/>
    </row>
    <row r="60" spans="1:13" x14ac:dyDescent="0.25">
      <c r="B60" s="340" t="s">
        <v>712</v>
      </c>
      <c r="C60" s="341"/>
      <c r="D60" s="341"/>
      <c r="E60" s="342"/>
      <c r="F60" s="343"/>
    </row>
    <row r="61" spans="1:13" x14ac:dyDescent="0.25">
      <c r="B61" s="344" t="s">
        <v>696</v>
      </c>
      <c r="F61" s="345"/>
    </row>
    <row r="62" spans="1:13" x14ac:dyDescent="0.25">
      <c r="B62" s="346" t="s">
        <v>713</v>
      </c>
      <c r="F62" s="345"/>
    </row>
    <row r="63" spans="1:13" x14ac:dyDescent="0.25">
      <c r="B63" s="346" t="s">
        <v>714</v>
      </c>
      <c r="F63" s="345"/>
    </row>
    <row r="64" spans="1:13" x14ac:dyDescent="0.25">
      <c r="B64" s="346" t="s">
        <v>715</v>
      </c>
      <c r="F64" s="345"/>
    </row>
    <row r="65" spans="2:6" x14ac:dyDescent="0.25">
      <c r="B65" s="346" t="s">
        <v>716</v>
      </c>
      <c r="F65" s="345"/>
    </row>
    <row r="66" spans="2:6" x14ac:dyDescent="0.25">
      <c r="B66" s="346" t="s">
        <v>717</v>
      </c>
      <c r="F66" s="345"/>
    </row>
    <row r="67" spans="2:6" x14ac:dyDescent="0.25">
      <c r="B67" s="347" t="s">
        <v>704</v>
      </c>
      <c r="C67" s="348"/>
      <c r="D67" s="348"/>
      <c r="E67" s="349"/>
      <c r="F67" s="350"/>
    </row>
    <row r="68" spans="2:6" x14ac:dyDescent="0.25">
      <c r="B68" s="256"/>
    </row>
  </sheetData>
  <mergeCells count="14">
    <mergeCell ref="A7:M7"/>
    <mergeCell ref="A6:K6"/>
    <mergeCell ref="A1:M4"/>
    <mergeCell ref="B16:M16"/>
    <mergeCell ref="A13:M13"/>
    <mergeCell ref="A12:M12"/>
    <mergeCell ref="A11:M11"/>
    <mergeCell ref="A10:M10"/>
    <mergeCell ref="A9:M9"/>
    <mergeCell ref="C31:C32"/>
    <mergeCell ref="B17:B18"/>
    <mergeCell ref="B31:B36"/>
    <mergeCell ref="B21:B23"/>
    <mergeCell ref="A8:M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4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J134" sqref="J134"/>
    </sheetView>
  </sheetViews>
  <sheetFormatPr baseColWidth="10" defaultColWidth="9.109375" defaultRowHeight="14.4" x14ac:dyDescent="0.3"/>
  <cols>
    <col min="1" max="1" width="56.44140625" customWidth="1"/>
    <col min="2" max="2" width="10.33203125" customWidth="1"/>
    <col min="4" max="4" width="18.6640625" customWidth="1"/>
    <col min="6" max="6" width="16.5546875" customWidth="1"/>
    <col min="8" max="8" width="18.5546875" customWidth="1"/>
    <col min="10" max="10" width="18.33203125" customWidth="1"/>
    <col min="12" max="12" width="18" customWidth="1"/>
    <col min="14" max="14" width="17.109375" customWidth="1"/>
    <col min="16" max="16" width="14.44140625" customWidth="1"/>
    <col min="18" max="18" width="14.5546875" customWidth="1"/>
    <col min="20" max="20" width="16.88671875" customWidth="1"/>
    <col min="22" max="22" width="14.44140625" customWidth="1"/>
    <col min="24" max="24" width="15.6640625" customWidth="1"/>
    <col min="26" max="26" width="16.5546875" customWidth="1"/>
    <col min="28" max="28" width="16.44140625" customWidth="1"/>
    <col min="30" max="30" width="22.33203125" customWidth="1"/>
    <col min="32" max="32" width="19.44140625" customWidth="1"/>
    <col min="34" max="34" width="16.109375" customWidth="1"/>
    <col min="36" max="36" width="18.109375" customWidth="1"/>
    <col min="38" max="38" width="17.44140625" customWidth="1"/>
    <col min="39" max="39" width="13.88671875" customWidth="1"/>
    <col min="40" max="40" width="18" customWidth="1"/>
    <col min="42" max="42" width="18.109375" customWidth="1"/>
    <col min="44" max="44" width="14.5546875" bestFit="1" customWidth="1"/>
    <col min="46" max="46" width="17.44140625" customWidth="1"/>
  </cols>
  <sheetData>
    <row r="1" spans="1:45" x14ac:dyDescent="0.3">
      <c r="A1" s="445"/>
      <c r="B1" s="137" t="s">
        <v>596</v>
      </c>
      <c r="C1" s="446" t="s">
        <v>429</v>
      </c>
      <c r="D1" s="446"/>
      <c r="E1" s="446"/>
      <c r="F1" s="446"/>
      <c r="G1" s="446"/>
      <c r="H1" s="446"/>
      <c r="I1" s="446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</row>
    <row r="2" spans="1:45" x14ac:dyDescent="0.3">
      <c r="A2" s="445"/>
      <c r="B2" s="137"/>
      <c r="C2" s="447" t="s">
        <v>430</v>
      </c>
      <c r="D2" s="447"/>
      <c r="E2" s="447"/>
      <c r="F2" s="447"/>
      <c r="G2" s="447"/>
      <c r="H2" s="447"/>
      <c r="I2" s="447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</row>
    <row r="3" spans="1:45" x14ac:dyDescent="0.3">
      <c r="A3" s="445"/>
      <c r="B3" s="137"/>
      <c r="C3" s="448"/>
      <c r="D3" s="448"/>
      <c r="E3" s="448"/>
      <c r="F3" s="448"/>
      <c r="G3" s="448"/>
      <c r="H3" s="448"/>
      <c r="I3" s="44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</row>
    <row r="4" spans="1:45" x14ac:dyDescent="0.3">
      <c r="A4" s="445"/>
      <c r="B4" s="137"/>
      <c r="C4" s="139"/>
      <c r="D4" s="139"/>
      <c r="E4" s="139"/>
      <c r="F4" s="139"/>
      <c r="G4" s="139"/>
      <c r="H4" s="139"/>
      <c r="I4" s="139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</row>
    <row r="5" spans="1:45" x14ac:dyDescent="0.3">
      <c r="A5" s="445"/>
      <c r="B5" s="137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</row>
    <row r="6" spans="1:45" x14ac:dyDescent="0.3">
      <c r="A6" s="449" t="s">
        <v>431</v>
      </c>
      <c r="B6" s="450"/>
      <c r="C6" s="450"/>
      <c r="D6" s="451"/>
      <c r="E6" s="455" t="s">
        <v>432</v>
      </c>
      <c r="F6" s="456"/>
      <c r="G6" s="459" t="s">
        <v>433</v>
      </c>
      <c r="H6" s="460"/>
      <c r="I6" s="460"/>
      <c r="J6" s="460"/>
      <c r="K6" s="460"/>
      <c r="L6" s="460"/>
      <c r="M6" s="460"/>
      <c r="N6" s="460"/>
      <c r="O6" s="460"/>
      <c r="P6" s="460"/>
      <c r="Q6" s="460"/>
      <c r="R6" s="460"/>
      <c r="S6" s="460"/>
      <c r="T6" s="460"/>
      <c r="U6" s="460"/>
      <c r="V6" s="460"/>
      <c r="W6" s="460"/>
      <c r="X6" s="460"/>
      <c r="Y6" s="460"/>
      <c r="Z6" s="460"/>
      <c r="AA6" s="460"/>
      <c r="AB6" s="460"/>
      <c r="AC6" s="460"/>
      <c r="AD6" s="460"/>
      <c r="AE6" s="460"/>
      <c r="AF6" s="461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440"/>
      <c r="AR6" s="440"/>
    </row>
    <row r="7" spans="1:45" x14ac:dyDescent="0.3">
      <c r="A7" s="452"/>
      <c r="B7" s="453"/>
      <c r="C7" s="453"/>
      <c r="D7" s="454"/>
      <c r="E7" s="457"/>
      <c r="F7" s="458"/>
      <c r="G7" s="440" t="s">
        <v>415</v>
      </c>
      <c r="H7" s="440"/>
      <c r="I7" s="440" t="s">
        <v>416</v>
      </c>
      <c r="J7" s="440"/>
      <c r="K7" s="440" t="s">
        <v>417</v>
      </c>
      <c r="L7" s="440"/>
      <c r="M7" s="440" t="s">
        <v>418</v>
      </c>
      <c r="N7" s="440"/>
      <c r="O7" s="440" t="s">
        <v>419</v>
      </c>
      <c r="P7" s="440"/>
      <c r="Q7" s="440" t="s">
        <v>420</v>
      </c>
      <c r="R7" s="440"/>
      <c r="S7" s="440" t="s">
        <v>421</v>
      </c>
      <c r="T7" s="440"/>
      <c r="U7" s="440" t="s">
        <v>422</v>
      </c>
      <c r="V7" s="440"/>
      <c r="W7" s="440" t="s">
        <v>423</v>
      </c>
      <c r="X7" s="440"/>
      <c r="Y7" s="440" t="s">
        <v>424</v>
      </c>
      <c r="Z7" s="440"/>
      <c r="AA7" s="440" t="s">
        <v>425</v>
      </c>
      <c r="AB7" s="440"/>
      <c r="AC7" s="440" t="s">
        <v>426</v>
      </c>
      <c r="AD7" s="440"/>
      <c r="AE7" s="440" t="s">
        <v>434</v>
      </c>
      <c r="AF7" s="440"/>
      <c r="AG7" s="440" t="s">
        <v>435</v>
      </c>
      <c r="AH7" s="440"/>
      <c r="AI7" s="440" t="s">
        <v>436</v>
      </c>
      <c r="AJ7" s="440"/>
      <c r="AK7" s="440" t="s">
        <v>437</v>
      </c>
      <c r="AL7" s="440"/>
      <c r="AM7" s="440" t="s">
        <v>438</v>
      </c>
      <c r="AN7" s="440"/>
      <c r="AO7" s="440" t="s">
        <v>439</v>
      </c>
      <c r="AP7" s="440"/>
      <c r="AQ7" s="440" t="s">
        <v>440</v>
      </c>
      <c r="AR7" s="440"/>
    </row>
    <row r="8" spans="1:45" x14ac:dyDescent="0.3">
      <c r="A8" s="443" t="s">
        <v>441</v>
      </c>
      <c r="B8" s="141"/>
      <c r="C8" s="443" t="s">
        <v>442</v>
      </c>
      <c r="D8" s="443" t="s">
        <v>443</v>
      </c>
      <c r="E8" s="439" t="s">
        <v>444</v>
      </c>
      <c r="F8" s="142" t="s">
        <v>445</v>
      </c>
      <c r="G8" s="439" t="s">
        <v>444</v>
      </c>
      <c r="H8" s="142" t="s">
        <v>445</v>
      </c>
      <c r="I8" s="439" t="s">
        <v>444</v>
      </c>
      <c r="J8" s="142" t="s">
        <v>445</v>
      </c>
      <c r="K8" s="439" t="s">
        <v>444</v>
      </c>
      <c r="L8" s="142" t="s">
        <v>445</v>
      </c>
      <c r="M8" s="439" t="s">
        <v>444</v>
      </c>
      <c r="N8" s="142" t="s">
        <v>445</v>
      </c>
      <c r="O8" s="439" t="s">
        <v>444</v>
      </c>
      <c r="P8" s="142" t="s">
        <v>445</v>
      </c>
      <c r="Q8" s="439" t="s">
        <v>444</v>
      </c>
      <c r="R8" s="142" t="s">
        <v>445</v>
      </c>
      <c r="S8" s="439" t="s">
        <v>444</v>
      </c>
      <c r="T8" s="142" t="s">
        <v>445</v>
      </c>
      <c r="U8" s="439" t="s">
        <v>444</v>
      </c>
      <c r="V8" s="142" t="s">
        <v>445</v>
      </c>
      <c r="W8" s="439" t="s">
        <v>444</v>
      </c>
      <c r="X8" s="142" t="s">
        <v>445</v>
      </c>
      <c r="Y8" s="439" t="s">
        <v>444</v>
      </c>
      <c r="Z8" s="142" t="s">
        <v>445</v>
      </c>
      <c r="AA8" s="439" t="s">
        <v>444</v>
      </c>
      <c r="AB8" s="142" t="s">
        <v>445</v>
      </c>
      <c r="AC8" s="439" t="s">
        <v>444</v>
      </c>
      <c r="AD8" s="142" t="s">
        <v>445</v>
      </c>
      <c r="AE8" s="439" t="s">
        <v>444</v>
      </c>
      <c r="AF8" s="142" t="s">
        <v>445</v>
      </c>
      <c r="AG8" s="439" t="s">
        <v>444</v>
      </c>
      <c r="AH8" s="142" t="s">
        <v>445</v>
      </c>
      <c r="AI8" s="439" t="s">
        <v>444</v>
      </c>
      <c r="AJ8" s="142" t="s">
        <v>445</v>
      </c>
      <c r="AK8" s="439" t="s">
        <v>444</v>
      </c>
      <c r="AL8" s="142" t="s">
        <v>445</v>
      </c>
      <c r="AM8" s="439" t="s">
        <v>444</v>
      </c>
      <c r="AN8" s="142" t="s">
        <v>445</v>
      </c>
      <c r="AO8" s="439" t="s">
        <v>444</v>
      </c>
      <c r="AP8" s="142" t="s">
        <v>445</v>
      </c>
      <c r="AQ8" s="439" t="s">
        <v>444</v>
      </c>
      <c r="AR8" s="142" t="s">
        <v>445</v>
      </c>
    </row>
    <row r="9" spans="1:45" x14ac:dyDescent="0.3">
      <c r="A9" s="444"/>
      <c r="B9" s="143"/>
      <c r="C9" s="444"/>
      <c r="D9" s="444"/>
      <c r="E9" s="439"/>
      <c r="F9" s="142" t="s">
        <v>446</v>
      </c>
      <c r="G9" s="439"/>
      <c r="H9" s="142" t="s">
        <v>446</v>
      </c>
      <c r="I9" s="439"/>
      <c r="J9" s="142" t="s">
        <v>446</v>
      </c>
      <c r="K9" s="439"/>
      <c r="L9" s="142" t="s">
        <v>446</v>
      </c>
      <c r="M9" s="439"/>
      <c r="N9" s="142" t="s">
        <v>446</v>
      </c>
      <c r="O9" s="439"/>
      <c r="P9" s="142" t="s">
        <v>446</v>
      </c>
      <c r="Q9" s="439"/>
      <c r="R9" s="142" t="s">
        <v>446</v>
      </c>
      <c r="S9" s="439"/>
      <c r="T9" s="142" t="s">
        <v>446</v>
      </c>
      <c r="U9" s="439"/>
      <c r="V9" s="142" t="s">
        <v>446</v>
      </c>
      <c r="W9" s="439"/>
      <c r="X9" s="142" t="s">
        <v>446</v>
      </c>
      <c r="Y9" s="439"/>
      <c r="Z9" s="142" t="s">
        <v>446</v>
      </c>
      <c r="AA9" s="439"/>
      <c r="AB9" s="142" t="s">
        <v>446</v>
      </c>
      <c r="AC9" s="439"/>
      <c r="AD9" s="142" t="s">
        <v>446</v>
      </c>
      <c r="AE9" s="439"/>
      <c r="AF9" s="142" t="s">
        <v>446</v>
      </c>
      <c r="AG9" s="439"/>
      <c r="AH9" s="142" t="s">
        <v>446</v>
      </c>
      <c r="AI9" s="439"/>
      <c r="AJ9" s="142" t="s">
        <v>446</v>
      </c>
      <c r="AK9" s="439"/>
      <c r="AL9" s="142" t="s">
        <v>446</v>
      </c>
      <c r="AM9" s="439"/>
      <c r="AN9" s="142" t="s">
        <v>446</v>
      </c>
      <c r="AO9" s="439"/>
      <c r="AP9" s="142" t="s">
        <v>446</v>
      </c>
      <c r="AQ9" s="439"/>
      <c r="AR9" s="142" t="s">
        <v>446</v>
      </c>
    </row>
    <row r="10" spans="1:45" x14ac:dyDescent="0.3">
      <c r="A10" s="144" t="s">
        <v>447</v>
      </c>
      <c r="B10" s="145"/>
      <c r="C10" s="146">
        <v>1</v>
      </c>
      <c r="D10" s="146">
        <v>2970</v>
      </c>
      <c r="E10" s="146">
        <v>2</v>
      </c>
      <c r="F10" s="147">
        <f t="shared" ref="F10:F17" si="0">+$C10*$D10*E10</f>
        <v>5940</v>
      </c>
      <c r="G10" s="146">
        <v>1</v>
      </c>
      <c r="H10" s="147">
        <f t="shared" ref="H10:H19" si="1">+$C10*$D10*G10</f>
        <v>2970</v>
      </c>
      <c r="I10" s="146">
        <v>1</v>
      </c>
      <c r="J10" s="147">
        <f t="shared" ref="J10:J19" si="2">+$C10*$D10*I10</f>
        <v>2970</v>
      </c>
      <c r="K10" s="146">
        <v>1</v>
      </c>
      <c r="L10" s="147">
        <f t="shared" ref="L10:L19" si="3">+$C10*$D10*K10</f>
        <v>2970</v>
      </c>
      <c r="M10" s="146">
        <v>1</v>
      </c>
      <c r="N10" s="147">
        <f t="shared" ref="N10:N19" si="4">+$C10*$D10*M10</f>
        <v>2970</v>
      </c>
      <c r="O10" s="146">
        <v>1</v>
      </c>
      <c r="P10" s="147">
        <f t="shared" ref="P10:P19" si="5">+$C10*$D10*O10</f>
        <v>2970</v>
      </c>
      <c r="Q10" s="146">
        <v>1</v>
      </c>
      <c r="R10" s="147">
        <f t="shared" ref="R10:R19" si="6">+$C10*$D10*Q10</f>
        <v>2970</v>
      </c>
      <c r="S10" s="146">
        <v>1</v>
      </c>
      <c r="T10" s="147">
        <f t="shared" ref="T10:T19" si="7">+$C10*$D10*S10</f>
        <v>2970</v>
      </c>
      <c r="U10" s="146">
        <v>1</v>
      </c>
      <c r="V10" s="147">
        <f t="shared" ref="V10:V19" si="8">+$C10*$D10*U10</f>
        <v>2970</v>
      </c>
      <c r="W10" s="146">
        <v>1</v>
      </c>
      <c r="X10" s="147">
        <f t="shared" ref="X10:X19" si="9">+$C10*$D10*W10</f>
        <v>2970</v>
      </c>
      <c r="Y10" s="146">
        <v>1</v>
      </c>
      <c r="Z10" s="147">
        <f t="shared" ref="Z10:Z19" si="10">+$C10*$D10*Y10</f>
        <v>2970</v>
      </c>
      <c r="AA10" s="146">
        <v>1</v>
      </c>
      <c r="AB10" s="147">
        <f t="shared" ref="AB10:AB19" si="11">+$C10*$D10*AA10</f>
        <v>2970</v>
      </c>
      <c r="AC10" s="146">
        <v>1</v>
      </c>
      <c r="AD10" s="147">
        <f t="shared" ref="AD10:AD19" si="12">+$C10*$D10*AC10</f>
        <v>2970</v>
      </c>
      <c r="AE10" s="146">
        <v>1</v>
      </c>
      <c r="AF10" s="147">
        <f t="shared" ref="AF10:AF19" si="13">+$C10*$D10*AE10</f>
        <v>2970</v>
      </c>
      <c r="AG10" s="146">
        <v>1</v>
      </c>
      <c r="AH10" s="147">
        <f t="shared" ref="AH10:AH19" si="14">+$C10*$D10*AG10</f>
        <v>2970</v>
      </c>
      <c r="AI10" s="146">
        <v>1</v>
      </c>
      <c r="AJ10" s="147">
        <f t="shared" ref="AJ10:AJ19" si="15">+$C10*$D10*AI10</f>
        <v>2970</v>
      </c>
      <c r="AK10" s="146">
        <v>1</v>
      </c>
      <c r="AL10" s="147">
        <f t="shared" ref="AL10:AL19" si="16">+$C10*$D10*AK10</f>
        <v>2970</v>
      </c>
      <c r="AM10" s="146">
        <v>1</v>
      </c>
      <c r="AN10" s="147">
        <f t="shared" ref="AN10:AN19" si="17">+$C10*$D10*AM10</f>
        <v>2970</v>
      </c>
      <c r="AO10" s="146">
        <v>1</v>
      </c>
      <c r="AP10" s="147">
        <f t="shared" ref="AP10:AP18" si="18">+$C10*$D10*AO10</f>
        <v>2970</v>
      </c>
      <c r="AQ10" s="148">
        <f>E10+G10+I10+K10+M10+O10+Q10+S10+U10+W10+Y10+AA10+AC10+AE10+AG10+AI10+AK10+AM10+AO10</f>
        <v>20</v>
      </c>
      <c r="AR10" s="148">
        <f>F10+H10+J10+L10+N10+P10+R10+T10+V10+X10+Z10+AB10+AD10+AF10+AH10+AJ10+AL10+AN10+AP10</f>
        <v>59400</v>
      </c>
    </row>
    <row r="11" spans="1:45" x14ac:dyDescent="0.3">
      <c r="A11" s="144" t="s">
        <v>448</v>
      </c>
      <c r="B11" s="145"/>
      <c r="C11" s="146">
        <v>1</v>
      </c>
      <c r="D11" s="146">
        <v>900</v>
      </c>
      <c r="E11" s="146">
        <v>2</v>
      </c>
      <c r="F11" s="147">
        <f t="shared" si="0"/>
        <v>1800</v>
      </c>
      <c r="G11" s="146">
        <v>20</v>
      </c>
      <c r="H11" s="147">
        <f t="shared" si="1"/>
        <v>18000</v>
      </c>
      <c r="I11" s="146">
        <v>20</v>
      </c>
      <c r="J11" s="147">
        <f t="shared" si="2"/>
        <v>18000</v>
      </c>
      <c r="K11" s="146">
        <v>20</v>
      </c>
      <c r="L11" s="147">
        <f t="shared" si="3"/>
        <v>18000</v>
      </c>
      <c r="M11" s="146">
        <v>20</v>
      </c>
      <c r="N11" s="147">
        <f t="shared" si="4"/>
        <v>18000</v>
      </c>
      <c r="O11" s="146">
        <v>20</v>
      </c>
      <c r="P11" s="147">
        <f t="shared" si="5"/>
        <v>18000</v>
      </c>
      <c r="Q11" s="146">
        <v>20</v>
      </c>
      <c r="R11" s="147">
        <f t="shared" si="6"/>
        <v>18000</v>
      </c>
      <c r="S11" s="146">
        <v>20</v>
      </c>
      <c r="T11" s="147">
        <f t="shared" si="7"/>
        <v>18000</v>
      </c>
      <c r="U11" s="146">
        <v>20</v>
      </c>
      <c r="V11" s="147">
        <f t="shared" si="8"/>
        <v>18000</v>
      </c>
      <c r="W11" s="146">
        <v>20</v>
      </c>
      <c r="X11" s="147">
        <f t="shared" si="9"/>
        <v>18000</v>
      </c>
      <c r="Y11" s="146">
        <v>20</v>
      </c>
      <c r="Z11" s="147">
        <f t="shared" si="10"/>
        <v>18000</v>
      </c>
      <c r="AA11" s="146">
        <v>20</v>
      </c>
      <c r="AB11" s="147">
        <f t="shared" si="11"/>
        <v>18000</v>
      </c>
      <c r="AC11" s="146">
        <v>20</v>
      </c>
      <c r="AD11" s="147">
        <f t="shared" si="12"/>
        <v>18000</v>
      </c>
      <c r="AE11" s="146">
        <v>20</v>
      </c>
      <c r="AF11" s="147">
        <f t="shared" si="13"/>
        <v>18000</v>
      </c>
      <c r="AG11" s="146">
        <v>20</v>
      </c>
      <c r="AH11" s="147">
        <f t="shared" si="14"/>
        <v>18000</v>
      </c>
      <c r="AI11" s="146">
        <v>20</v>
      </c>
      <c r="AJ11" s="147">
        <f t="shared" si="15"/>
        <v>18000</v>
      </c>
      <c r="AK11" s="146">
        <v>20</v>
      </c>
      <c r="AL11" s="147">
        <f t="shared" si="16"/>
        <v>18000</v>
      </c>
      <c r="AM11" s="146">
        <v>20</v>
      </c>
      <c r="AN11" s="147">
        <f t="shared" si="17"/>
        <v>18000</v>
      </c>
      <c r="AO11" s="146">
        <v>20</v>
      </c>
      <c r="AP11" s="147">
        <f t="shared" si="18"/>
        <v>18000</v>
      </c>
      <c r="AQ11" s="148">
        <f t="shared" ref="AQ11:AR19" si="19">E11+G11+I11+K11+M11+O11+Q11+S11+U11+W11+Y11+AA11+AC11+AE11+AG11+AI11+AK11+AM11+AO11</f>
        <v>362</v>
      </c>
      <c r="AR11" s="148">
        <f t="shared" si="19"/>
        <v>325800</v>
      </c>
    </row>
    <row r="12" spans="1:45" x14ac:dyDescent="0.3">
      <c r="A12" s="144" t="s">
        <v>449</v>
      </c>
      <c r="B12" s="145"/>
      <c r="C12" s="146">
        <v>1</v>
      </c>
      <c r="D12" s="146">
        <v>720</v>
      </c>
      <c r="E12" s="146">
        <v>5</v>
      </c>
      <c r="F12" s="147">
        <f t="shared" si="0"/>
        <v>3600</v>
      </c>
      <c r="G12" s="146">
        <v>24</v>
      </c>
      <c r="H12" s="147">
        <f t="shared" si="1"/>
        <v>17280</v>
      </c>
      <c r="I12" s="146">
        <v>24</v>
      </c>
      <c r="J12" s="147">
        <f t="shared" si="2"/>
        <v>17280</v>
      </c>
      <c r="K12" s="146">
        <v>24</v>
      </c>
      <c r="L12" s="147">
        <f t="shared" si="3"/>
        <v>17280</v>
      </c>
      <c r="M12" s="146">
        <v>24</v>
      </c>
      <c r="N12" s="147">
        <f t="shared" si="4"/>
        <v>17280</v>
      </c>
      <c r="O12" s="146">
        <v>24</v>
      </c>
      <c r="P12" s="147">
        <f t="shared" si="5"/>
        <v>17280</v>
      </c>
      <c r="Q12" s="146">
        <v>24</v>
      </c>
      <c r="R12" s="147">
        <f t="shared" si="6"/>
        <v>17280</v>
      </c>
      <c r="S12" s="146">
        <v>24</v>
      </c>
      <c r="T12" s="147">
        <f t="shared" si="7"/>
        <v>17280</v>
      </c>
      <c r="U12" s="146">
        <v>24</v>
      </c>
      <c r="V12" s="147">
        <f t="shared" si="8"/>
        <v>17280</v>
      </c>
      <c r="W12" s="146">
        <v>24</v>
      </c>
      <c r="X12" s="147">
        <f t="shared" si="9"/>
        <v>17280</v>
      </c>
      <c r="Y12" s="146">
        <v>24</v>
      </c>
      <c r="Z12" s="147">
        <f t="shared" si="10"/>
        <v>17280</v>
      </c>
      <c r="AA12" s="146">
        <v>24</v>
      </c>
      <c r="AB12" s="147">
        <f t="shared" si="11"/>
        <v>17280</v>
      </c>
      <c r="AC12" s="146">
        <v>24</v>
      </c>
      <c r="AD12" s="147">
        <f t="shared" si="12"/>
        <v>17280</v>
      </c>
      <c r="AE12" s="146">
        <v>24</v>
      </c>
      <c r="AF12" s="147">
        <f t="shared" si="13"/>
        <v>17280</v>
      </c>
      <c r="AG12" s="146">
        <v>24</v>
      </c>
      <c r="AH12" s="147">
        <f t="shared" si="14"/>
        <v>17280</v>
      </c>
      <c r="AI12" s="146">
        <v>24</v>
      </c>
      <c r="AJ12" s="147">
        <f t="shared" si="15"/>
        <v>17280</v>
      </c>
      <c r="AK12" s="146">
        <v>24</v>
      </c>
      <c r="AL12" s="147">
        <f t="shared" si="16"/>
        <v>17280</v>
      </c>
      <c r="AM12" s="146">
        <v>24</v>
      </c>
      <c r="AN12" s="147">
        <f t="shared" si="17"/>
        <v>17280</v>
      </c>
      <c r="AO12" s="146">
        <v>24</v>
      </c>
      <c r="AP12" s="147">
        <f t="shared" si="18"/>
        <v>17280</v>
      </c>
      <c r="AQ12" s="148">
        <f t="shared" si="19"/>
        <v>437</v>
      </c>
      <c r="AR12" s="148">
        <f t="shared" si="19"/>
        <v>314640</v>
      </c>
    </row>
    <row r="13" spans="1:45" x14ac:dyDescent="0.3">
      <c r="A13" s="144" t="s">
        <v>450</v>
      </c>
      <c r="B13" s="145"/>
      <c r="C13" s="146">
        <v>1</v>
      </c>
      <c r="D13" s="146">
        <v>700</v>
      </c>
      <c r="E13" s="146">
        <v>5</v>
      </c>
      <c r="F13" s="147">
        <f t="shared" si="0"/>
        <v>3500</v>
      </c>
      <c r="G13" s="146">
        <v>24</v>
      </c>
      <c r="H13" s="147">
        <f t="shared" si="1"/>
        <v>16800</v>
      </c>
      <c r="I13" s="146">
        <v>24</v>
      </c>
      <c r="J13" s="147">
        <f t="shared" si="2"/>
        <v>16800</v>
      </c>
      <c r="K13" s="146">
        <v>24</v>
      </c>
      <c r="L13" s="147">
        <f t="shared" si="3"/>
        <v>16800</v>
      </c>
      <c r="M13" s="146">
        <v>24</v>
      </c>
      <c r="N13" s="147">
        <f t="shared" si="4"/>
        <v>16800</v>
      </c>
      <c r="O13" s="146">
        <v>24</v>
      </c>
      <c r="P13" s="147">
        <f t="shared" si="5"/>
        <v>16800</v>
      </c>
      <c r="Q13" s="146">
        <v>24</v>
      </c>
      <c r="R13" s="147">
        <f t="shared" si="6"/>
        <v>16800</v>
      </c>
      <c r="S13" s="146">
        <v>24</v>
      </c>
      <c r="T13" s="147">
        <f t="shared" si="7"/>
        <v>16800</v>
      </c>
      <c r="U13" s="146">
        <v>24</v>
      </c>
      <c r="V13" s="147">
        <f t="shared" si="8"/>
        <v>16800</v>
      </c>
      <c r="W13" s="146">
        <v>24</v>
      </c>
      <c r="X13" s="147">
        <f t="shared" si="9"/>
        <v>16800</v>
      </c>
      <c r="Y13" s="146">
        <v>24</v>
      </c>
      <c r="Z13" s="147">
        <f t="shared" si="10"/>
        <v>16800</v>
      </c>
      <c r="AA13" s="146">
        <v>24</v>
      </c>
      <c r="AB13" s="147">
        <f t="shared" si="11"/>
        <v>16800</v>
      </c>
      <c r="AC13" s="146">
        <v>24</v>
      </c>
      <c r="AD13" s="147">
        <f t="shared" si="12"/>
        <v>16800</v>
      </c>
      <c r="AE13" s="146">
        <v>24</v>
      </c>
      <c r="AF13" s="147">
        <f t="shared" si="13"/>
        <v>16800</v>
      </c>
      <c r="AG13" s="146">
        <v>24</v>
      </c>
      <c r="AH13" s="147">
        <f t="shared" si="14"/>
        <v>16800</v>
      </c>
      <c r="AI13" s="146">
        <v>24</v>
      </c>
      <c r="AJ13" s="147">
        <f t="shared" si="15"/>
        <v>16800</v>
      </c>
      <c r="AK13" s="146">
        <v>24</v>
      </c>
      <c r="AL13" s="147">
        <f t="shared" si="16"/>
        <v>16800</v>
      </c>
      <c r="AM13" s="146">
        <v>24</v>
      </c>
      <c r="AN13" s="147">
        <f t="shared" si="17"/>
        <v>16800</v>
      </c>
      <c r="AO13" s="146">
        <v>24</v>
      </c>
      <c r="AP13" s="147">
        <f t="shared" si="18"/>
        <v>16800</v>
      </c>
      <c r="AQ13" s="148">
        <f t="shared" si="19"/>
        <v>437</v>
      </c>
      <c r="AR13" s="148">
        <f t="shared" si="19"/>
        <v>305900</v>
      </c>
      <c r="AS13" s="149"/>
    </row>
    <row r="14" spans="1:45" x14ac:dyDescent="0.3">
      <c r="A14" s="144" t="s">
        <v>451</v>
      </c>
      <c r="B14" s="145"/>
      <c r="C14" s="146">
        <v>5</v>
      </c>
      <c r="D14" s="146">
        <v>620</v>
      </c>
      <c r="E14" s="146">
        <v>2</v>
      </c>
      <c r="F14" s="147">
        <f t="shared" si="0"/>
        <v>6200</v>
      </c>
      <c r="G14" s="146">
        <v>24</v>
      </c>
      <c r="H14" s="147">
        <f t="shared" si="1"/>
        <v>74400</v>
      </c>
      <c r="I14" s="146">
        <v>24</v>
      </c>
      <c r="J14" s="147">
        <f t="shared" si="2"/>
        <v>74400</v>
      </c>
      <c r="K14" s="146">
        <v>24</v>
      </c>
      <c r="L14" s="147">
        <f t="shared" si="3"/>
        <v>74400</v>
      </c>
      <c r="M14" s="146">
        <v>24</v>
      </c>
      <c r="N14" s="147">
        <f t="shared" si="4"/>
        <v>74400</v>
      </c>
      <c r="O14" s="146">
        <v>24</v>
      </c>
      <c r="P14" s="147">
        <f t="shared" si="5"/>
        <v>74400</v>
      </c>
      <c r="Q14" s="146">
        <v>24</v>
      </c>
      <c r="R14" s="147">
        <f t="shared" si="6"/>
        <v>74400</v>
      </c>
      <c r="S14" s="146">
        <v>24</v>
      </c>
      <c r="T14" s="147">
        <f t="shared" si="7"/>
        <v>74400</v>
      </c>
      <c r="U14" s="146">
        <v>24</v>
      </c>
      <c r="V14" s="147">
        <f t="shared" si="8"/>
        <v>74400</v>
      </c>
      <c r="W14" s="146">
        <v>24</v>
      </c>
      <c r="X14" s="147">
        <f t="shared" si="9"/>
        <v>74400</v>
      </c>
      <c r="Y14" s="146">
        <v>24</v>
      </c>
      <c r="Z14" s="147">
        <f t="shared" si="10"/>
        <v>74400</v>
      </c>
      <c r="AA14" s="146">
        <v>24</v>
      </c>
      <c r="AB14" s="147">
        <f t="shared" si="11"/>
        <v>74400</v>
      </c>
      <c r="AC14" s="146">
        <v>24</v>
      </c>
      <c r="AD14" s="147">
        <f t="shared" si="12"/>
        <v>74400</v>
      </c>
      <c r="AE14" s="146">
        <v>24</v>
      </c>
      <c r="AF14" s="147">
        <f t="shared" si="13"/>
        <v>74400</v>
      </c>
      <c r="AG14" s="146">
        <v>24</v>
      </c>
      <c r="AH14" s="147">
        <f t="shared" si="14"/>
        <v>74400</v>
      </c>
      <c r="AI14" s="146">
        <v>24</v>
      </c>
      <c r="AJ14" s="147">
        <f t="shared" si="15"/>
        <v>74400</v>
      </c>
      <c r="AK14" s="146">
        <v>24</v>
      </c>
      <c r="AL14" s="147">
        <f t="shared" si="16"/>
        <v>74400</v>
      </c>
      <c r="AM14" s="146">
        <v>24</v>
      </c>
      <c r="AN14" s="147">
        <f t="shared" si="17"/>
        <v>74400</v>
      </c>
      <c r="AO14" s="146">
        <v>24</v>
      </c>
      <c r="AP14" s="147">
        <f>1*$D14*AO14</f>
        <v>14880</v>
      </c>
      <c r="AQ14" s="148">
        <f t="shared" si="19"/>
        <v>434</v>
      </c>
      <c r="AR14" s="148">
        <f t="shared" si="19"/>
        <v>1285880</v>
      </c>
    </row>
    <row r="15" spans="1:45" x14ac:dyDescent="0.3">
      <c r="A15" s="144" t="s">
        <v>452</v>
      </c>
      <c r="B15" s="145"/>
      <c r="C15" s="146">
        <v>2</v>
      </c>
      <c r="D15" s="146">
        <v>280</v>
      </c>
      <c r="E15" s="146">
        <v>0</v>
      </c>
      <c r="F15" s="147">
        <f t="shared" si="0"/>
        <v>0</v>
      </c>
      <c r="G15" s="146">
        <v>24</v>
      </c>
      <c r="H15" s="147">
        <f t="shared" si="1"/>
        <v>13440</v>
      </c>
      <c r="I15" s="146">
        <v>24</v>
      </c>
      <c r="J15" s="147">
        <f t="shared" si="2"/>
        <v>13440</v>
      </c>
      <c r="K15" s="146">
        <v>24</v>
      </c>
      <c r="L15" s="147">
        <f t="shared" si="3"/>
        <v>13440</v>
      </c>
      <c r="M15" s="146">
        <v>24</v>
      </c>
      <c r="N15" s="147">
        <f t="shared" si="4"/>
        <v>13440</v>
      </c>
      <c r="O15" s="146">
        <v>24</v>
      </c>
      <c r="P15" s="147">
        <f t="shared" si="5"/>
        <v>13440</v>
      </c>
      <c r="Q15" s="146">
        <v>24</v>
      </c>
      <c r="R15" s="147">
        <f t="shared" si="6"/>
        <v>13440</v>
      </c>
      <c r="S15" s="146">
        <v>24</v>
      </c>
      <c r="T15" s="147">
        <f t="shared" si="7"/>
        <v>13440</v>
      </c>
      <c r="U15" s="146">
        <v>24</v>
      </c>
      <c r="V15" s="147">
        <f t="shared" si="8"/>
        <v>13440</v>
      </c>
      <c r="W15" s="146">
        <v>12</v>
      </c>
      <c r="X15" s="147">
        <f t="shared" si="9"/>
        <v>6720</v>
      </c>
      <c r="Y15" s="146">
        <v>0</v>
      </c>
      <c r="Z15" s="147">
        <f t="shared" si="10"/>
        <v>0</v>
      </c>
      <c r="AA15" s="146">
        <v>0</v>
      </c>
      <c r="AB15" s="147">
        <f t="shared" si="11"/>
        <v>0</v>
      </c>
      <c r="AC15" s="146">
        <v>0</v>
      </c>
      <c r="AD15" s="147">
        <f t="shared" si="12"/>
        <v>0</v>
      </c>
      <c r="AE15" s="146">
        <v>0</v>
      </c>
      <c r="AF15" s="147">
        <f t="shared" si="13"/>
        <v>0</v>
      </c>
      <c r="AG15" s="146">
        <v>0</v>
      </c>
      <c r="AH15" s="147">
        <f t="shared" si="14"/>
        <v>0</v>
      </c>
      <c r="AI15" s="146">
        <v>0</v>
      </c>
      <c r="AJ15" s="147">
        <f t="shared" si="15"/>
        <v>0</v>
      </c>
      <c r="AK15" s="146">
        <v>0</v>
      </c>
      <c r="AL15" s="147">
        <f t="shared" si="16"/>
        <v>0</v>
      </c>
      <c r="AM15" s="146">
        <v>0</v>
      </c>
      <c r="AN15" s="147">
        <f t="shared" si="17"/>
        <v>0</v>
      </c>
      <c r="AO15" s="146">
        <v>0</v>
      </c>
      <c r="AP15" s="147">
        <f t="shared" si="18"/>
        <v>0</v>
      </c>
      <c r="AQ15" s="148">
        <f t="shared" si="19"/>
        <v>204</v>
      </c>
      <c r="AR15" s="148">
        <f t="shared" si="19"/>
        <v>114240</v>
      </c>
    </row>
    <row r="16" spans="1:45" x14ac:dyDescent="0.3">
      <c r="A16" s="144" t="s">
        <v>453</v>
      </c>
      <c r="B16" s="145"/>
      <c r="C16" s="146">
        <v>1</v>
      </c>
      <c r="D16" s="146">
        <v>280</v>
      </c>
      <c r="E16" s="146">
        <v>0</v>
      </c>
      <c r="F16" s="147">
        <f t="shared" si="0"/>
        <v>0</v>
      </c>
      <c r="G16" s="146">
        <v>24</v>
      </c>
      <c r="H16" s="147">
        <f t="shared" si="1"/>
        <v>6720</v>
      </c>
      <c r="I16" s="146">
        <v>24</v>
      </c>
      <c r="J16" s="147">
        <f t="shared" si="2"/>
        <v>6720</v>
      </c>
      <c r="K16" s="146">
        <v>24</v>
      </c>
      <c r="L16" s="147">
        <f t="shared" si="3"/>
        <v>6720</v>
      </c>
      <c r="M16" s="146">
        <v>24</v>
      </c>
      <c r="N16" s="147">
        <f t="shared" si="4"/>
        <v>6720</v>
      </c>
      <c r="O16" s="146">
        <v>24</v>
      </c>
      <c r="P16" s="147">
        <f t="shared" si="5"/>
        <v>6720</v>
      </c>
      <c r="Q16" s="146">
        <v>24</v>
      </c>
      <c r="R16" s="147">
        <f t="shared" si="6"/>
        <v>6720</v>
      </c>
      <c r="S16" s="146">
        <v>24</v>
      </c>
      <c r="T16" s="147">
        <f t="shared" si="7"/>
        <v>6720</v>
      </c>
      <c r="U16" s="146">
        <v>24</v>
      </c>
      <c r="V16" s="147">
        <f t="shared" si="8"/>
        <v>6720</v>
      </c>
      <c r="W16" s="146">
        <v>24</v>
      </c>
      <c r="X16" s="147">
        <f t="shared" si="9"/>
        <v>6720</v>
      </c>
      <c r="Y16" s="146">
        <v>24</v>
      </c>
      <c r="Z16" s="147">
        <f t="shared" si="10"/>
        <v>6720</v>
      </c>
      <c r="AA16" s="146">
        <v>24</v>
      </c>
      <c r="AB16" s="147">
        <f t="shared" si="11"/>
        <v>6720</v>
      </c>
      <c r="AC16" s="146">
        <v>24</v>
      </c>
      <c r="AD16" s="147">
        <f t="shared" si="12"/>
        <v>6720</v>
      </c>
      <c r="AE16" s="146">
        <v>24</v>
      </c>
      <c r="AF16" s="147">
        <f t="shared" si="13"/>
        <v>6720</v>
      </c>
      <c r="AG16" s="146">
        <v>24</v>
      </c>
      <c r="AH16" s="147">
        <f t="shared" si="14"/>
        <v>6720</v>
      </c>
      <c r="AI16" s="146">
        <v>24</v>
      </c>
      <c r="AJ16" s="147">
        <f t="shared" si="15"/>
        <v>6720</v>
      </c>
      <c r="AK16" s="146">
        <v>24</v>
      </c>
      <c r="AL16" s="147">
        <f t="shared" si="16"/>
        <v>6720</v>
      </c>
      <c r="AM16" s="146">
        <v>24</v>
      </c>
      <c r="AN16" s="147">
        <f t="shared" si="17"/>
        <v>6720</v>
      </c>
      <c r="AO16" s="146">
        <v>24</v>
      </c>
      <c r="AP16" s="147">
        <f t="shared" si="18"/>
        <v>6720</v>
      </c>
      <c r="AQ16" s="148">
        <f t="shared" si="19"/>
        <v>432</v>
      </c>
      <c r="AR16" s="148">
        <f t="shared" si="19"/>
        <v>120960</v>
      </c>
    </row>
    <row r="17" spans="1:44" x14ac:dyDescent="0.3">
      <c r="A17" s="144" t="s">
        <v>454</v>
      </c>
      <c r="B17" s="145"/>
      <c r="C17" s="146">
        <v>3</v>
      </c>
      <c r="D17" s="146">
        <v>280</v>
      </c>
      <c r="E17" s="146">
        <v>0</v>
      </c>
      <c r="F17" s="147">
        <f t="shared" si="0"/>
        <v>0</v>
      </c>
      <c r="G17" s="146">
        <v>24</v>
      </c>
      <c r="H17" s="147">
        <f t="shared" si="1"/>
        <v>20160</v>
      </c>
      <c r="I17" s="146">
        <v>24</v>
      </c>
      <c r="J17" s="147">
        <f t="shared" si="2"/>
        <v>20160</v>
      </c>
      <c r="K17" s="146">
        <v>24</v>
      </c>
      <c r="L17" s="147">
        <f t="shared" si="3"/>
        <v>20160</v>
      </c>
      <c r="M17" s="146">
        <v>24</v>
      </c>
      <c r="N17" s="147">
        <f t="shared" si="4"/>
        <v>20160</v>
      </c>
      <c r="O17" s="146">
        <v>24</v>
      </c>
      <c r="P17" s="147">
        <f t="shared" si="5"/>
        <v>20160</v>
      </c>
      <c r="Q17" s="146">
        <v>24</v>
      </c>
      <c r="R17" s="147">
        <f t="shared" si="6"/>
        <v>20160</v>
      </c>
      <c r="S17" s="146">
        <v>24</v>
      </c>
      <c r="T17" s="147">
        <f t="shared" si="7"/>
        <v>20160</v>
      </c>
      <c r="U17" s="146">
        <v>24</v>
      </c>
      <c r="V17" s="147">
        <f t="shared" si="8"/>
        <v>20160</v>
      </c>
      <c r="W17" s="146">
        <v>12</v>
      </c>
      <c r="X17" s="147">
        <f t="shared" si="9"/>
        <v>10080</v>
      </c>
      <c r="Y17" s="146">
        <v>0</v>
      </c>
      <c r="Z17" s="147">
        <f t="shared" si="10"/>
        <v>0</v>
      </c>
      <c r="AA17" s="146">
        <v>0</v>
      </c>
      <c r="AB17" s="147">
        <f t="shared" si="11"/>
        <v>0</v>
      </c>
      <c r="AC17" s="146">
        <v>0</v>
      </c>
      <c r="AD17" s="147">
        <f t="shared" si="12"/>
        <v>0</v>
      </c>
      <c r="AE17" s="146">
        <v>0</v>
      </c>
      <c r="AF17" s="147">
        <f t="shared" si="13"/>
        <v>0</v>
      </c>
      <c r="AG17" s="146">
        <v>0</v>
      </c>
      <c r="AH17" s="147">
        <f t="shared" si="14"/>
        <v>0</v>
      </c>
      <c r="AI17" s="146">
        <v>0</v>
      </c>
      <c r="AJ17" s="147">
        <f t="shared" si="15"/>
        <v>0</v>
      </c>
      <c r="AK17" s="146">
        <v>0</v>
      </c>
      <c r="AL17" s="147">
        <f t="shared" si="16"/>
        <v>0</v>
      </c>
      <c r="AM17" s="146">
        <v>0</v>
      </c>
      <c r="AN17" s="147">
        <f t="shared" si="17"/>
        <v>0</v>
      </c>
      <c r="AO17" s="146">
        <v>0</v>
      </c>
      <c r="AP17" s="147">
        <f t="shared" si="18"/>
        <v>0</v>
      </c>
      <c r="AQ17" s="148">
        <f t="shared" si="19"/>
        <v>204</v>
      </c>
      <c r="AR17" s="148">
        <f t="shared" si="19"/>
        <v>171360</v>
      </c>
    </row>
    <row r="18" spans="1:44" x14ac:dyDescent="0.3">
      <c r="A18" s="146" t="s">
        <v>455</v>
      </c>
      <c r="B18" s="145"/>
      <c r="C18" s="146">
        <v>1</v>
      </c>
      <c r="D18" s="146">
        <v>280</v>
      </c>
      <c r="E18" s="150">
        <v>0</v>
      </c>
      <c r="F18" s="151">
        <f>+E18*$C18</f>
        <v>0</v>
      </c>
      <c r="G18" s="146">
        <v>20</v>
      </c>
      <c r="H18" s="147">
        <f t="shared" si="1"/>
        <v>5600</v>
      </c>
      <c r="I18" s="146">
        <v>20</v>
      </c>
      <c r="J18" s="147">
        <f t="shared" si="2"/>
        <v>5600</v>
      </c>
      <c r="K18" s="146">
        <v>20</v>
      </c>
      <c r="L18" s="147">
        <f t="shared" si="3"/>
        <v>5600</v>
      </c>
      <c r="M18" s="146">
        <v>20</v>
      </c>
      <c r="N18" s="147">
        <f t="shared" si="4"/>
        <v>5600</v>
      </c>
      <c r="O18" s="146">
        <v>20</v>
      </c>
      <c r="P18" s="147">
        <f t="shared" si="5"/>
        <v>5600</v>
      </c>
      <c r="Q18" s="146">
        <v>20</v>
      </c>
      <c r="R18" s="147">
        <f t="shared" si="6"/>
        <v>5600</v>
      </c>
      <c r="S18" s="146">
        <v>20</v>
      </c>
      <c r="T18" s="147">
        <f t="shared" si="7"/>
        <v>5600</v>
      </c>
      <c r="U18" s="146">
        <v>20</v>
      </c>
      <c r="V18" s="147">
        <f t="shared" si="8"/>
        <v>5600</v>
      </c>
      <c r="W18" s="146">
        <v>20</v>
      </c>
      <c r="X18" s="147">
        <f t="shared" si="9"/>
        <v>5600</v>
      </c>
      <c r="Y18" s="146">
        <v>20</v>
      </c>
      <c r="Z18" s="147">
        <f t="shared" si="10"/>
        <v>5600</v>
      </c>
      <c r="AA18" s="146">
        <v>20</v>
      </c>
      <c r="AB18" s="147">
        <f t="shared" si="11"/>
        <v>5600</v>
      </c>
      <c r="AC18" s="146">
        <v>20</v>
      </c>
      <c r="AD18" s="147">
        <f t="shared" si="12"/>
        <v>5600</v>
      </c>
      <c r="AE18" s="146">
        <v>20</v>
      </c>
      <c r="AF18" s="147">
        <f t="shared" si="13"/>
        <v>5600</v>
      </c>
      <c r="AG18" s="146">
        <v>20</v>
      </c>
      <c r="AH18" s="147">
        <f t="shared" si="14"/>
        <v>5600</v>
      </c>
      <c r="AI18" s="146">
        <v>20</v>
      </c>
      <c r="AJ18" s="147">
        <f t="shared" si="15"/>
        <v>5600</v>
      </c>
      <c r="AK18" s="146">
        <v>20</v>
      </c>
      <c r="AL18" s="147">
        <f t="shared" si="16"/>
        <v>5600</v>
      </c>
      <c r="AM18" s="146">
        <v>20</v>
      </c>
      <c r="AN18" s="147">
        <f t="shared" si="17"/>
        <v>5600</v>
      </c>
      <c r="AO18" s="146">
        <v>20</v>
      </c>
      <c r="AP18" s="147">
        <f t="shared" si="18"/>
        <v>5600</v>
      </c>
      <c r="AQ18" s="148">
        <f t="shared" si="19"/>
        <v>360</v>
      </c>
      <c r="AR18" s="148">
        <f t="shared" si="19"/>
        <v>100800</v>
      </c>
    </row>
    <row r="19" spans="1:44" x14ac:dyDescent="0.3">
      <c r="A19" s="146" t="s">
        <v>456</v>
      </c>
      <c r="B19" s="145"/>
      <c r="C19" s="152">
        <v>2</v>
      </c>
      <c r="D19" s="152">
        <v>280</v>
      </c>
      <c r="E19" s="150">
        <v>0</v>
      </c>
      <c r="F19" s="151">
        <f>+E19*$C19</f>
        <v>0</v>
      </c>
      <c r="G19" s="146">
        <v>24</v>
      </c>
      <c r="H19" s="147">
        <f t="shared" si="1"/>
        <v>13440</v>
      </c>
      <c r="I19" s="146">
        <v>24</v>
      </c>
      <c r="J19" s="147">
        <f t="shared" si="2"/>
        <v>13440</v>
      </c>
      <c r="K19" s="146">
        <v>24</v>
      </c>
      <c r="L19" s="147">
        <f t="shared" si="3"/>
        <v>13440</v>
      </c>
      <c r="M19" s="146">
        <v>24</v>
      </c>
      <c r="N19" s="147">
        <f t="shared" si="4"/>
        <v>13440</v>
      </c>
      <c r="O19" s="146">
        <v>24</v>
      </c>
      <c r="P19" s="147">
        <f t="shared" si="5"/>
        <v>13440</v>
      </c>
      <c r="Q19" s="146">
        <v>24</v>
      </c>
      <c r="R19" s="147">
        <f t="shared" si="6"/>
        <v>13440</v>
      </c>
      <c r="S19" s="146">
        <v>24</v>
      </c>
      <c r="T19" s="147">
        <f t="shared" si="7"/>
        <v>13440</v>
      </c>
      <c r="U19" s="146">
        <v>24</v>
      </c>
      <c r="V19" s="147">
        <f t="shared" si="8"/>
        <v>13440</v>
      </c>
      <c r="W19" s="146">
        <v>24</v>
      </c>
      <c r="X19" s="147">
        <f t="shared" si="9"/>
        <v>13440</v>
      </c>
      <c r="Y19" s="146">
        <v>24</v>
      </c>
      <c r="Z19" s="147">
        <f t="shared" si="10"/>
        <v>13440</v>
      </c>
      <c r="AA19" s="146">
        <v>24</v>
      </c>
      <c r="AB19" s="147">
        <f t="shared" si="11"/>
        <v>13440</v>
      </c>
      <c r="AC19" s="146">
        <v>24</v>
      </c>
      <c r="AD19" s="147">
        <f t="shared" si="12"/>
        <v>13440</v>
      </c>
      <c r="AE19" s="146">
        <v>24</v>
      </c>
      <c r="AF19" s="147">
        <f t="shared" si="13"/>
        <v>13440</v>
      </c>
      <c r="AG19" s="146">
        <v>24</v>
      </c>
      <c r="AH19" s="147">
        <f t="shared" si="14"/>
        <v>13440</v>
      </c>
      <c r="AI19" s="146">
        <v>24</v>
      </c>
      <c r="AJ19" s="147">
        <f t="shared" si="15"/>
        <v>13440</v>
      </c>
      <c r="AK19" s="146">
        <v>30</v>
      </c>
      <c r="AL19" s="147">
        <f t="shared" si="16"/>
        <v>16800</v>
      </c>
      <c r="AM19" s="146">
        <v>24</v>
      </c>
      <c r="AN19" s="147">
        <f t="shared" si="17"/>
        <v>13440</v>
      </c>
      <c r="AO19" s="146">
        <v>24</v>
      </c>
      <c r="AP19" s="147">
        <f>1*$D19*AO19</f>
        <v>6720</v>
      </c>
      <c r="AQ19" s="148">
        <v>24</v>
      </c>
      <c r="AR19" s="148">
        <f t="shared" si="19"/>
        <v>238560</v>
      </c>
    </row>
    <row r="20" spans="1:44" x14ac:dyDescent="0.3">
      <c r="A20" s="153" t="s">
        <v>457</v>
      </c>
      <c r="B20" s="154"/>
      <c r="C20" s="155"/>
      <c r="D20" s="156"/>
      <c r="E20" s="157"/>
      <c r="F20" s="157">
        <f>SUM(F10:F19)</f>
        <v>21040</v>
      </c>
      <c r="G20" s="157"/>
      <c r="H20" s="157">
        <f>SUM(H10:H19)</f>
        <v>188810</v>
      </c>
      <c r="I20" s="157"/>
      <c r="J20" s="157">
        <f>SUM(J10:J19)</f>
        <v>188810</v>
      </c>
      <c r="K20" s="157"/>
      <c r="L20" s="157">
        <f>SUM(L10:L19)</f>
        <v>188810</v>
      </c>
      <c r="M20" s="157"/>
      <c r="N20" s="157">
        <f>SUM(N10:N19)</f>
        <v>188810</v>
      </c>
      <c r="O20" s="157"/>
      <c r="P20" s="157">
        <f>SUM(P10:P19)</f>
        <v>188810</v>
      </c>
      <c r="Q20" s="157"/>
      <c r="R20" s="157">
        <f>SUM(R10:R19)</f>
        <v>188810</v>
      </c>
      <c r="S20" s="157"/>
      <c r="T20" s="157">
        <f>SUM(T10:T19)</f>
        <v>188810</v>
      </c>
      <c r="U20" s="157"/>
      <c r="V20" s="157">
        <f>SUM(V10:V19)</f>
        <v>188810</v>
      </c>
      <c r="W20" s="157"/>
      <c r="X20" s="157">
        <f>SUM(X10:X19)</f>
        <v>172010</v>
      </c>
      <c r="Y20" s="157"/>
      <c r="Z20" s="157">
        <f>SUM(Z10:Z19)</f>
        <v>155210</v>
      </c>
      <c r="AA20" s="157"/>
      <c r="AB20" s="157">
        <f>SUM(AB10:AB19)</f>
        <v>155210</v>
      </c>
      <c r="AC20" s="157"/>
      <c r="AD20" s="157">
        <f>SUM(AD10:AD19)</f>
        <v>155210</v>
      </c>
      <c r="AE20" s="157"/>
      <c r="AF20" s="157">
        <f>SUM(AF10:AF19)</f>
        <v>155210</v>
      </c>
      <c r="AG20" s="157"/>
      <c r="AH20" s="157">
        <f>SUM(AH10:AH19)</f>
        <v>155210</v>
      </c>
      <c r="AI20" s="157"/>
      <c r="AJ20" s="157">
        <f>SUM(AJ10:AJ19)</f>
        <v>155210</v>
      </c>
      <c r="AK20" s="157"/>
      <c r="AL20" s="157">
        <f>SUM(AL10:AL19)</f>
        <v>158570</v>
      </c>
      <c r="AM20" s="157"/>
      <c r="AN20" s="157">
        <f>SUM(AN10:AN19)</f>
        <v>155210</v>
      </c>
      <c r="AO20" s="157"/>
      <c r="AP20" s="157">
        <f>SUM(AP10:AP19)</f>
        <v>88970</v>
      </c>
      <c r="AQ20" s="158"/>
      <c r="AR20" s="158">
        <f>SUM(AR10:AR19)</f>
        <v>3037540</v>
      </c>
    </row>
    <row r="21" spans="1:44" x14ac:dyDescent="0.3">
      <c r="A21" s="159"/>
      <c r="B21" s="159"/>
      <c r="C21" s="159"/>
      <c r="D21" s="159"/>
      <c r="E21" s="160"/>
      <c r="F21" s="161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59"/>
      <c r="AM21" s="159"/>
      <c r="AN21" s="159"/>
      <c r="AO21" s="159"/>
      <c r="AP21" s="159"/>
      <c r="AQ21" s="162"/>
      <c r="AR21" s="162"/>
    </row>
    <row r="22" spans="1:44" x14ac:dyDescent="0.3">
      <c r="A22" s="441" t="s">
        <v>458</v>
      </c>
      <c r="B22" s="441"/>
      <c r="C22" s="441"/>
      <c r="D22" s="441"/>
      <c r="E22" s="442" t="s">
        <v>432</v>
      </c>
      <c r="F22" s="442"/>
      <c r="G22" s="440" t="s">
        <v>415</v>
      </c>
      <c r="H22" s="440"/>
      <c r="I22" s="440" t="s">
        <v>416</v>
      </c>
      <c r="J22" s="440"/>
      <c r="K22" s="440" t="s">
        <v>417</v>
      </c>
      <c r="L22" s="440"/>
      <c r="M22" s="440" t="s">
        <v>418</v>
      </c>
      <c r="N22" s="440"/>
      <c r="O22" s="440" t="s">
        <v>419</v>
      </c>
      <c r="P22" s="440"/>
      <c r="Q22" s="440" t="s">
        <v>420</v>
      </c>
      <c r="R22" s="440"/>
      <c r="S22" s="440" t="s">
        <v>421</v>
      </c>
      <c r="T22" s="440"/>
      <c r="U22" s="440" t="s">
        <v>422</v>
      </c>
      <c r="V22" s="440"/>
      <c r="W22" s="440" t="s">
        <v>423</v>
      </c>
      <c r="X22" s="440"/>
      <c r="Y22" s="440" t="s">
        <v>424</v>
      </c>
      <c r="Z22" s="440"/>
      <c r="AA22" s="440" t="s">
        <v>425</v>
      </c>
      <c r="AB22" s="440"/>
      <c r="AC22" s="440" t="s">
        <v>426</v>
      </c>
      <c r="AD22" s="440"/>
      <c r="AE22" s="440" t="s">
        <v>434</v>
      </c>
      <c r="AF22" s="440"/>
      <c r="AG22" s="440" t="s">
        <v>435</v>
      </c>
      <c r="AH22" s="440"/>
      <c r="AI22" s="440" t="s">
        <v>436</v>
      </c>
      <c r="AJ22" s="440"/>
      <c r="AK22" s="440" t="s">
        <v>437</v>
      </c>
      <c r="AL22" s="440"/>
      <c r="AM22" s="440" t="s">
        <v>438</v>
      </c>
      <c r="AN22" s="440"/>
      <c r="AO22" s="440" t="s">
        <v>439</v>
      </c>
      <c r="AP22" s="440"/>
      <c r="AQ22" s="434" t="s">
        <v>440</v>
      </c>
      <c r="AR22" s="434"/>
    </row>
    <row r="23" spans="1:44" x14ac:dyDescent="0.3">
      <c r="A23" s="435" t="s">
        <v>458</v>
      </c>
      <c r="B23" s="436"/>
      <c r="C23" s="142" t="s">
        <v>459</v>
      </c>
      <c r="D23" s="439" t="s">
        <v>460</v>
      </c>
      <c r="E23" s="163" t="s">
        <v>461</v>
      </c>
      <c r="F23" s="142" t="s">
        <v>445</v>
      </c>
      <c r="G23" s="163" t="s">
        <v>461</v>
      </c>
      <c r="H23" s="142" t="s">
        <v>445</v>
      </c>
      <c r="I23" s="163" t="s">
        <v>461</v>
      </c>
      <c r="J23" s="142" t="s">
        <v>445</v>
      </c>
      <c r="K23" s="163" t="s">
        <v>461</v>
      </c>
      <c r="L23" s="142" t="s">
        <v>445</v>
      </c>
      <c r="M23" s="163" t="s">
        <v>461</v>
      </c>
      <c r="N23" s="142" t="s">
        <v>445</v>
      </c>
      <c r="O23" s="163" t="s">
        <v>461</v>
      </c>
      <c r="P23" s="142" t="s">
        <v>445</v>
      </c>
      <c r="Q23" s="163" t="s">
        <v>461</v>
      </c>
      <c r="R23" s="142" t="s">
        <v>445</v>
      </c>
      <c r="S23" s="163" t="s">
        <v>461</v>
      </c>
      <c r="T23" s="142" t="s">
        <v>445</v>
      </c>
      <c r="U23" s="163" t="s">
        <v>461</v>
      </c>
      <c r="V23" s="142" t="s">
        <v>445</v>
      </c>
      <c r="W23" s="163" t="s">
        <v>461</v>
      </c>
      <c r="X23" s="142" t="s">
        <v>445</v>
      </c>
      <c r="Y23" s="163" t="s">
        <v>461</v>
      </c>
      <c r="Z23" s="142" t="s">
        <v>445</v>
      </c>
      <c r="AA23" s="163" t="s">
        <v>461</v>
      </c>
      <c r="AB23" s="142" t="s">
        <v>445</v>
      </c>
      <c r="AC23" s="163" t="s">
        <v>461</v>
      </c>
      <c r="AD23" s="142" t="s">
        <v>445</v>
      </c>
      <c r="AE23" s="163" t="s">
        <v>461</v>
      </c>
      <c r="AF23" s="142" t="s">
        <v>445</v>
      </c>
      <c r="AG23" s="163" t="s">
        <v>461</v>
      </c>
      <c r="AH23" s="142" t="s">
        <v>445</v>
      </c>
      <c r="AI23" s="163" t="s">
        <v>461</v>
      </c>
      <c r="AJ23" s="142" t="s">
        <v>445</v>
      </c>
      <c r="AK23" s="163" t="s">
        <v>461</v>
      </c>
      <c r="AL23" s="142" t="s">
        <v>445</v>
      </c>
      <c r="AM23" s="163" t="s">
        <v>461</v>
      </c>
      <c r="AN23" s="142" t="s">
        <v>445</v>
      </c>
      <c r="AO23" s="163" t="s">
        <v>461</v>
      </c>
      <c r="AP23" s="142" t="s">
        <v>445</v>
      </c>
      <c r="AQ23" s="164" t="s">
        <v>461</v>
      </c>
      <c r="AR23" s="165" t="s">
        <v>445</v>
      </c>
    </row>
    <row r="24" spans="1:44" x14ac:dyDescent="0.3">
      <c r="A24" s="437"/>
      <c r="B24" s="438"/>
      <c r="C24" s="142" t="s">
        <v>446</v>
      </c>
      <c r="D24" s="439"/>
      <c r="E24" s="163"/>
      <c r="F24" s="142" t="s">
        <v>446</v>
      </c>
      <c r="G24" s="163"/>
      <c r="H24" s="142" t="s">
        <v>446</v>
      </c>
      <c r="I24" s="163"/>
      <c r="J24" s="142" t="s">
        <v>446</v>
      </c>
      <c r="K24" s="163"/>
      <c r="L24" s="142" t="s">
        <v>446</v>
      </c>
      <c r="M24" s="163"/>
      <c r="N24" s="142" t="s">
        <v>446</v>
      </c>
      <c r="O24" s="163"/>
      <c r="P24" s="142" t="s">
        <v>446</v>
      </c>
      <c r="Q24" s="163"/>
      <c r="R24" s="142" t="s">
        <v>446</v>
      </c>
      <c r="S24" s="163"/>
      <c r="T24" s="142" t="s">
        <v>446</v>
      </c>
      <c r="U24" s="163"/>
      <c r="V24" s="142" t="s">
        <v>446</v>
      </c>
      <c r="W24" s="163"/>
      <c r="X24" s="142" t="s">
        <v>446</v>
      </c>
      <c r="Y24" s="163"/>
      <c r="Z24" s="142" t="s">
        <v>446</v>
      </c>
      <c r="AA24" s="163"/>
      <c r="AB24" s="142" t="s">
        <v>446</v>
      </c>
      <c r="AC24" s="163"/>
      <c r="AD24" s="142" t="s">
        <v>446</v>
      </c>
      <c r="AE24" s="163"/>
      <c r="AF24" s="142" t="s">
        <v>446</v>
      </c>
      <c r="AG24" s="163"/>
      <c r="AH24" s="142" t="s">
        <v>446</v>
      </c>
      <c r="AI24" s="163"/>
      <c r="AJ24" s="142" t="s">
        <v>446</v>
      </c>
      <c r="AK24" s="163"/>
      <c r="AL24" s="142" t="s">
        <v>446</v>
      </c>
      <c r="AM24" s="163"/>
      <c r="AN24" s="142" t="s">
        <v>446</v>
      </c>
      <c r="AO24" s="163"/>
      <c r="AP24" s="142" t="s">
        <v>446</v>
      </c>
      <c r="AQ24" s="164"/>
      <c r="AR24" s="165" t="s">
        <v>446</v>
      </c>
    </row>
    <row r="25" spans="1:44" x14ac:dyDescent="0.3">
      <c r="A25" s="430" t="s">
        <v>462</v>
      </c>
      <c r="B25" s="431"/>
      <c r="C25" s="152">
        <v>290</v>
      </c>
      <c r="D25" s="166" t="s">
        <v>463</v>
      </c>
      <c r="E25" s="167">
        <v>0</v>
      </c>
      <c r="F25" s="167">
        <f>+C25*E25</f>
        <v>0</v>
      </c>
      <c r="G25" s="151">
        <v>24</v>
      </c>
      <c r="H25" s="167">
        <f>(+G25*$C25)*2</f>
        <v>13920</v>
      </c>
      <c r="I25" s="151">
        <v>24</v>
      </c>
      <c r="J25" s="167">
        <f>(+I25*$C25)*2</f>
        <v>13920</v>
      </c>
      <c r="K25" s="151">
        <v>24</v>
      </c>
      <c r="L25" s="167">
        <f>(+K25*$C25)*2</f>
        <v>13920</v>
      </c>
      <c r="M25" s="151">
        <v>24</v>
      </c>
      <c r="N25" s="167">
        <f>(+M25*$C25)*2</f>
        <v>13920</v>
      </c>
      <c r="O25" s="151">
        <v>24</v>
      </c>
      <c r="P25" s="167">
        <f>(+O25*$C25)*2</f>
        <v>13920</v>
      </c>
      <c r="Q25" s="151">
        <v>24</v>
      </c>
      <c r="R25" s="167">
        <f>(+Q25*$C25)*2</f>
        <v>13920</v>
      </c>
      <c r="S25" s="151">
        <v>24</v>
      </c>
      <c r="T25" s="167">
        <f>(+S25*$C25)*2</f>
        <v>13920</v>
      </c>
      <c r="U25" s="151">
        <v>24</v>
      </c>
      <c r="V25" s="167">
        <f>(+U25*$C25)*2</f>
        <v>13920</v>
      </c>
      <c r="W25" s="151">
        <v>24</v>
      </c>
      <c r="X25" s="167">
        <f>(+W25*$C25)*2</f>
        <v>13920</v>
      </c>
      <c r="Y25" s="151">
        <v>24</v>
      </c>
      <c r="Z25" s="167">
        <f>(+Y25*$C25)*2</f>
        <v>13920</v>
      </c>
      <c r="AA25" s="151">
        <v>24</v>
      </c>
      <c r="AB25" s="167">
        <f>(+AA25*$C25)*2</f>
        <v>13920</v>
      </c>
      <c r="AC25" s="151">
        <v>24</v>
      </c>
      <c r="AD25" s="167">
        <f>(+AC25*$C25)*2</f>
        <v>13920</v>
      </c>
      <c r="AE25" s="151">
        <v>24</v>
      </c>
      <c r="AF25" s="167">
        <f>(+AE25*$C25)*2</f>
        <v>13920</v>
      </c>
      <c r="AG25" s="151">
        <v>24</v>
      </c>
      <c r="AH25" s="167">
        <f>(+AG25*$C25)*2</f>
        <v>13920</v>
      </c>
      <c r="AI25" s="151">
        <v>24</v>
      </c>
      <c r="AJ25" s="167">
        <f>(+AI25*$C25)*2</f>
        <v>13920</v>
      </c>
      <c r="AK25" s="151">
        <v>24</v>
      </c>
      <c r="AL25" s="167">
        <f>(+AK25*$C25)*2</f>
        <v>13920</v>
      </c>
      <c r="AM25" s="151">
        <v>24</v>
      </c>
      <c r="AN25" s="167">
        <f>(+AM25*$C25)*2</f>
        <v>13920</v>
      </c>
      <c r="AO25" s="151">
        <v>24</v>
      </c>
      <c r="AP25" s="167">
        <f>(+AO25*$C25)*1</f>
        <v>6960</v>
      </c>
      <c r="AQ25" s="168">
        <f>E25+G25+I25+K25+M25+O25+Q25+S25+U25+W25+Y25+AA25+AC25+AE25+AG25+AI25+AK25+AM25+AO25</f>
        <v>432</v>
      </c>
      <c r="AR25" s="168">
        <f>F25+H25+J25+L25+N25+P25+R25+T25+V25+X25+Z25+AB25+AD25+AF25+AH25+AJ25+AL25+AN25+AP25</f>
        <v>243600</v>
      </c>
    </row>
    <row r="26" spans="1:44" x14ac:dyDescent="0.3">
      <c r="A26" s="169" t="s">
        <v>464</v>
      </c>
      <c r="B26" s="145"/>
      <c r="C26" s="152">
        <v>50</v>
      </c>
      <c r="D26" s="166" t="s">
        <v>463</v>
      </c>
      <c r="E26" s="167"/>
      <c r="F26" s="167"/>
      <c r="G26" s="151">
        <v>16</v>
      </c>
      <c r="H26" s="167">
        <f>+C26*G26*5</f>
        <v>4000</v>
      </c>
      <c r="I26" s="151"/>
      <c r="J26" s="167">
        <f>+H26</f>
        <v>4000</v>
      </c>
      <c r="K26" s="151"/>
      <c r="L26" s="167">
        <f>+J26</f>
        <v>4000</v>
      </c>
      <c r="M26" s="151"/>
      <c r="N26" s="167">
        <f>+L26</f>
        <v>4000</v>
      </c>
      <c r="O26" s="151"/>
      <c r="P26" s="167">
        <f>+N26</f>
        <v>4000</v>
      </c>
      <c r="Q26" s="151"/>
      <c r="R26" s="167">
        <f>+P26</f>
        <v>4000</v>
      </c>
      <c r="S26" s="151"/>
      <c r="T26" s="167">
        <f>+R26</f>
        <v>4000</v>
      </c>
      <c r="U26" s="151"/>
      <c r="V26" s="167">
        <f>+T26</f>
        <v>4000</v>
      </c>
      <c r="W26" s="151"/>
      <c r="X26" s="167">
        <f>+V26</f>
        <v>4000</v>
      </c>
      <c r="Y26" s="151"/>
      <c r="Z26" s="167">
        <f>+X26</f>
        <v>4000</v>
      </c>
      <c r="AA26" s="151"/>
      <c r="AB26" s="167">
        <v>4000</v>
      </c>
      <c r="AC26" s="151"/>
      <c r="AD26" s="167">
        <v>4000</v>
      </c>
      <c r="AE26" s="151"/>
      <c r="AF26" s="167">
        <v>4000</v>
      </c>
      <c r="AG26" s="151"/>
      <c r="AH26" s="167">
        <v>4000</v>
      </c>
      <c r="AI26" s="151"/>
      <c r="AJ26" s="167">
        <v>4000</v>
      </c>
      <c r="AK26" s="151"/>
      <c r="AL26" s="167">
        <v>4000</v>
      </c>
      <c r="AM26" s="151"/>
      <c r="AN26" s="167">
        <v>4000</v>
      </c>
      <c r="AO26" s="151"/>
      <c r="AP26" s="167"/>
      <c r="AQ26" s="168">
        <f t="shared" ref="AQ26:AR89" si="20">E26+G26+I26+K26+M26+O26+Q26+S26+U26+W26+Y26+AA26+AC26+AE26+AG26+AI26+AK26+AM26+AO26</f>
        <v>16</v>
      </c>
      <c r="AR26" s="168">
        <f t="shared" si="20"/>
        <v>68000</v>
      </c>
    </row>
    <row r="27" spans="1:44" x14ac:dyDescent="0.3">
      <c r="A27" s="430" t="s">
        <v>465</v>
      </c>
      <c r="B27" s="431"/>
      <c r="C27" s="146">
        <v>250</v>
      </c>
      <c r="D27" s="166" t="s">
        <v>466</v>
      </c>
      <c r="E27" s="150">
        <v>2</v>
      </c>
      <c r="F27" s="167">
        <f>+E27*$C27</f>
        <v>500</v>
      </c>
      <c r="G27" s="167">
        <v>0</v>
      </c>
      <c r="H27" s="167">
        <f t="shared" ref="H27" si="21">+G27*$C27</f>
        <v>0</v>
      </c>
      <c r="I27" s="167">
        <v>0</v>
      </c>
      <c r="J27" s="167">
        <f t="shared" ref="J27" si="22">+I27*$C27</f>
        <v>0</v>
      </c>
      <c r="K27" s="167">
        <v>0</v>
      </c>
      <c r="L27" s="167">
        <f t="shared" ref="L27" si="23">+K27*$C27</f>
        <v>0</v>
      </c>
      <c r="M27" s="167">
        <v>0</v>
      </c>
      <c r="N27" s="167">
        <f t="shared" ref="N27" si="24">+M27*$C27</f>
        <v>0</v>
      </c>
      <c r="O27" s="167">
        <v>0</v>
      </c>
      <c r="P27" s="167">
        <f t="shared" ref="P27" si="25">+O27*$C27</f>
        <v>0</v>
      </c>
      <c r="Q27" s="167">
        <v>0</v>
      </c>
      <c r="R27" s="167">
        <f t="shared" ref="R27" si="26">+Q27*$C27</f>
        <v>0</v>
      </c>
      <c r="S27" s="167">
        <v>0</v>
      </c>
      <c r="T27" s="167">
        <f>+S27*$C27</f>
        <v>0</v>
      </c>
      <c r="U27" s="167">
        <v>0</v>
      </c>
      <c r="V27" s="167">
        <f t="shared" ref="V27" si="27">+U27*$C27</f>
        <v>0</v>
      </c>
      <c r="W27" s="167">
        <v>0</v>
      </c>
      <c r="X27" s="167">
        <f t="shared" ref="X27" si="28">+W27*$C27</f>
        <v>0</v>
      </c>
      <c r="Y27" s="167">
        <v>0</v>
      </c>
      <c r="Z27" s="167">
        <f t="shared" ref="Z27" si="29">+Y27*$C27</f>
        <v>0</v>
      </c>
      <c r="AA27" s="167">
        <v>0</v>
      </c>
      <c r="AB27" s="167">
        <f t="shared" ref="AB27" si="30">+AA27*$C27</f>
        <v>0</v>
      </c>
      <c r="AC27" s="167">
        <v>0</v>
      </c>
      <c r="AD27" s="167">
        <f t="shared" ref="AD27" si="31">+AC27*$C27</f>
        <v>0</v>
      </c>
      <c r="AE27" s="167">
        <v>0</v>
      </c>
      <c r="AF27" s="167">
        <f t="shared" ref="AF27" si="32">+AE27*$C27</f>
        <v>0</v>
      </c>
      <c r="AG27" s="167">
        <v>0</v>
      </c>
      <c r="AH27" s="167">
        <f t="shared" ref="AH27" si="33">+AG27*$C27</f>
        <v>0</v>
      </c>
      <c r="AI27" s="167">
        <v>0</v>
      </c>
      <c r="AJ27" s="167">
        <f t="shared" ref="AJ27" si="34">+AI27*$C27</f>
        <v>0</v>
      </c>
      <c r="AK27" s="167">
        <v>0</v>
      </c>
      <c r="AL27" s="167">
        <f t="shared" ref="AL27" si="35">+AK27*$C27</f>
        <v>0</v>
      </c>
      <c r="AM27" s="167">
        <v>0</v>
      </c>
      <c r="AN27" s="167">
        <f t="shared" ref="AN27" si="36">+AM27*$C27</f>
        <v>0</v>
      </c>
      <c r="AO27" s="167">
        <v>0</v>
      </c>
      <c r="AP27" s="167">
        <f t="shared" ref="AP27" si="37">+AO27*$C27</f>
        <v>0</v>
      </c>
      <c r="AQ27" s="168">
        <f t="shared" si="20"/>
        <v>2</v>
      </c>
      <c r="AR27" s="168">
        <f t="shared" si="20"/>
        <v>500</v>
      </c>
    </row>
    <row r="28" spans="1:44" x14ac:dyDescent="0.3">
      <c r="A28" s="430" t="s">
        <v>467</v>
      </c>
      <c r="B28" s="431"/>
      <c r="C28" s="146">
        <v>150</v>
      </c>
      <c r="D28" s="166" t="s">
        <v>463</v>
      </c>
      <c r="E28" s="167">
        <v>0</v>
      </c>
      <c r="F28" s="167">
        <f>+C28*E28</f>
        <v>0</v>
      </c>
      <c r="G28" s="151">
        <v>24</v>
      </c>
      <c r="H28" s="167">
        <f>+(G28*$C28)*2</f>
        <v>7200</v>
      </c>
      <c r="I28" s="151">
        <v>24</v>
      </c>
      <c r="J28" s="167">
        <f>+(I28*$C28)*2</f>
        <v>7200</v>
      </c>
      <c r="K28" s="151">
        <v>24</v>
      </c>
      <c r="L28" s="167">
        <f>+(K28*$C28)*2</f>
        <v>7200</v>
      </c>
      <c r="M28" s="151">
        <v>24</v>
      </c>
      <c r="N28" s="167">
        <f>+(M28*$C28)*2</f>
        <v>7200</v>
      </c>
      <c r="O28" s="151">
        <v>24</v>
      </c>
      <c r="P28" s="167">
        <f>+(O28*$C28)*2</f>
        <v>7200</v>
      </c>
      <c r="Q28" s="151">
        <v>24</v>
      </c>
      <c r="R28" s="167">
        <f>+(Q28*$C28)*2</f>
        <v>7200</v>
      </c>
      <c r="S28" s="151">
        <v>24</v>
      </c>
      <c r="T28" s="167">
        <f>+(S28*$C28)*2</f>
        <v>7200</v>
      </c>
      <c r="U28" s="151">
        <v>24</v>
      </c>
      <c r="V28" s="167">
        <f>+(U28*$C28)*2</f>
        <v>7200</v>
      </c>
      <c r="W28" s="151">
        <v>24</v>
      </c>
      <c r="X28" s="167">
        <f>+(W28*$C28)*2</f>
        <v>7200</v>
      </c>
      <c r="Y28" s="151">
        <v>24</v>
      </c>
      <c r="Z28" s="167">
        <f>+(Y28*$C28)*2</f>
        <v>7200</v>
      </c>
      <c r="AA28" s="151">
        <v>24</v>
      </c>
      <c r="AB28" s="167">
        <f>+(AA28*$C28)*2</f>
        <v>7200</v>
      </c>
      <c r="AC28" s="151">
        <v>24</v>
      </c>
      <c r="AD28" s="167">
        <f>+(AC28*$C28)*2</f>
        <v>7200</v>
      </c>
      <c r="AE28" s="151">
        <v>24</v>
      </c>
      <c r="AF28" s="167">
        <f>+(AE28*$C28)*2</f>
        <v>7200</v>
      </c>
      <c r="AG28" s="151">
        <v>24</v>
      </c>
      <c r="AH28" s="167">
        <f>+(AG28*$C28)*2</f>
        <v>7200</v>
      </c>
      <c r="AI28" s="151">
        <v>24</v>
      </c>
      <c r="AJ28" s="167">
        <f>+(AI28*$C28)*2</f>
        <v>7200</v>
      </c>
      <c r="AK28" s="151">
        <v>24</v>
      </c>
      <c r="AL28" s="167">
        <f>+(AK28*$C28)*2</f>
        <v>7200</v>
      </c>
      <c r="AM28" s="151">
        <v>24</v>
      </c>
      <c r="AN28" s="167">
        <f>+(AM28*$C28)*2</f>
        <v>7200</v>
      </c>
      <c r="AO28" s="151">
        <v>24</v>
      </c>
      <c r="AP28" s="167">
        <f>+(AO28*$C28)*1</f>
        <v>3600</v>
      </c>
      <c r="AQ28" s="168">
        <f t="shared" si="20"/>
        <v>432</v>
      </c>
      <c r="AR28" s="168">
        <f t="shared" si="20"/>
        <v>126000</v>
      </c>
    </row>
    <row r="29" spans="1:44" x14ac:dyDescent="0.3">
      <c r="A29" s="430" t="s">
        <v>468</v>
      </c>
      <c r="B29" s="431"/>
      <c r="C29" s="146">
        <v>1200</v>
      </c>
      <c r="D29" s="166" t="s">
        <v>466</v>
      </c>
      <c r="E29" s="170">
        <v>7</v>
      </c>
      <c r="F29" s="167">
        <f>+E29*$C29</f>
        <v>8400</v>
      </c>
      <c r="G29" s="167">
        <v>0</v>
      </c>
      <c r="H29" s="167">
        <f t="shared" ref="H29:J36" si="38">+G29*$C29</f>
        <v>0</v>
      </c>
      <c r="I29" s="167">
        <v>0</v>
      </c>
      <c r="J29" s="167">
        <f t="shared" ref="J29:J30" si="39">+I29*$C29</f>
        <v>0</v>
      </c>
      <c r="K29" s="167">
        <v>0</v>
      </c>
      <c r="L29" s="167">
        <f t="shared" ref="L29:L36" si="40">+K29*$C29</f>
        <v>0</v>
      </c>
      <c r="M29" s="167">
        <v>0</v>
      </c>
      <c r="N29" s="167">
        <f t="shared" ref="N29:N36" si="41">+M29*$C29</f>
        <v>0</v>
      </c>
      <c r="O29" s="167">
        <v>0</v>
      </c>
      <c r="P29" s="167">
        <f t="shared" ref="P29:P36" si="42">+O29*$C29</f>
        <v>0</v>
      </c>
      <c r="Q29" s="167">
        <v>0</v>
      </c>
      <c r="R29" s="167">
        <f t="shared" ref="R29:R36" si="43">+Q29*$C29</f>
        <v>0</v>
      </c>
      <c r="S29" s="167">
        <v>0</v>
      </c>
      <c r="T29" s="167">
        <f>+S29*$C29</f>
        <v>0</v>
      </c>
      <c r="U29" s="167">
        <v>0</v>
      </c>
      <c r="V29" s="167">
        <f t="shared" ref="V29:V36" si="44">+U29*$C29</f>
        <v>0</v>
      </c>
      <c r="W29" s="167">
        <v>0</v>
      </c>
      <c r="X29" s="167">
        <f t="shared" ref="X29:X36" si="45">+W29*$C29</f>
        <v>0</v>
      </c>
      <c r="Y29" s="167">
        <v>0</v>
      </c>
      <c r="Z29" s="167">
        <f t="shared" ref="Z29:Z36" si="46">+Y29*$C29</f>
        <v>0</v>
      </c>
      <c r="AA29" s="167">
        <v>0</v>
      </c>
      <c r="AB29" s="167">
        <f t="shared" ref="AB29:AB36" si="47">+AA29*$C29</f>
        <v>0</v>
      </c>
      <c r="AC29" s="167">
        <v>0</v>
      </c>
      <c r="AD29" s="167">
        <f t="shared" ref="AD29:AD36" si="48">+AC29*$C29</f>
        <v>0</v>
      </c>
      <c r="AE29" s="167">
        <v>0</v>
      </c>
      <c r="AF29" s="167">
        <f t="shared" ref="AF29:AF36" si="49">+AE29*$C29</f>
        <v>0</v>
      </c>
      <c r="AG29" s="167">
        <v>0</v>
      </c>
      <c r="AH29" s="167">
        <f t="shared" ref="AH29:AH36" si="50">+AG29*$C29</f>
        <v>0</v>
      </c>
      <c r="AI29" s="167">
        <v>0</v>
      </c>
      <c r="AJ29" s="167">
        <f t="shared" ref="AJ29:AJ36" si="51">+AI29*$C29</f>
        <v>0</v>
      </c>
      <c r="AK29" s="167">
        <v>0</v>
      </c>
      <c r="AL29" s="167">
        <f t="shared" ref="AL29:AL36" si="52">+AK29*$C29</f>
        <v>0</v>
      </c>
      <c r="AM29" s="167">
        <v>0</v>
      </c>
      <c r="AN29" s="167">
        <f t="shared" ref="AN29:AN36" si="53">+AM29*$C29</f>
        <v>0</v>
      </c>
      <c r="AO29" s="167">
        <v>0</v>
      </c>
      <c r="AP29" s="167">
        <f t="shared" ref="AP29:AP36" si="54">+AO29*$C29</f>
        <v>0</v>
      </c>
      <c r="AQ29" s="168">
        <f t="shared" si="20"/>
        <v>7</v>
      </c>
      <c r="AR29" s="168">
        <f t="shared" si="20"/>
        <v>8400</v>
      </c>
    </row>
    <row r="30" spans="1:44" x14ac:dyDescent="0.3">
      <c r="A30" s="430" t="s">
        <v>469</v>
      </c>
      <c r="B30" s="431"/>
      <c r="C30" s="146">
        <v>600</v>
      </c>
      <c r="D30" s="166" t="s">
        <v>466</v>
      </c>
      <c r="E30" s="170">
        <v>2</v>
      </c>
      <c r="F30" s="167">
        <f>+E30*$C30</f>
        <v>1200</v>
      </c>
      <c r="G30" s="167">
        <v>0</v>
      </c>
      <c r="H30" s="167">
        <f t="shared" si="38"/>
        <v>0</v>
      </c>
      <c r="I30" s="167">
        <v>0</v>
      </c>
      <c r="J30" s="167">
        <f t="shared" si="39"/>
        <v>0</v>
      </c>
      <c r="K30" s="167">
        <v>0</v>
      </c>
      <c r="L30" s="167">
        <f t="shared" si="40"/>
        <v>0</v>
      </c>
      <c r="M30" s="167">
        <v>0</v>
      </c>
      <c r="N30" s="167">
        <f t="shared" si="41"/>
        <v>0</v>
      </c>
      <c r="O30" s="167">
        <v>0</v>
      </c>
      <c r="P30" s="167">
        <f t="shared" si="42"/>
        <v>0</v>
      </c>
      <c r="Q30" s="167">
        <v>0</v>
      </c>
      <c r="R30" s="167">
        <f t="shared" si="43"/>
        <v>0</v>
      </c>
      <c r="S30" s="167">
        <v>0</v>
      </c>
      <c r="T30" s="167">
        <f>+S30*$C30</f>
        <v>0</v>
      </c>
      <c r="U30" s="167">
        <v>0</v>
      </c>
      <c r="V30" s="167">
        <f t="shared" si="44"/>
        <v>0</v>
      </c>
      <c r="W30" s="167">
        <v>0</v>
      </c>
      <c r="X30" s="167">
        <f t="shared" si="45"/>
        <v>0</v>
      </c>
      <c r="Y30" s="167">
        <v>0</v>
      </c>
      <c r="Z30" s="167">
        <f t="shared" si="46"/>
        <v>0</v>
      </c>
      <c r="AA30" s="167">
        <v>0</v>
      </c>
      <c r="AB30" s="167">
        <f t="shared" si="47"/>
        <v>0</v>
      </c>
      <c r="AC30" s="167">
        <v>0</v>
      </c>
      <c r="AD30" s="167">
        <f t="shared" si="48"/>
        <v>0</v>
      </c>
      <c r="AE30" s="167">
        <v>0</v>
      </c>
      <c r="AF30" s="167">
        <f t="shared" si="49"/>
        <v>0</v>
      </c>
      <c r="AG30" s="167">
        <v>0</v>
      </c>
      <c r="AH30" s="167">
        <f t="shared" si="50"/>
        <v>0</v>
      </c>
      <c r="AI30" s="167">
        <v>0</v>
      </c>
      <c r="AJ30" s="167">
        <f t="shared" si="51"/>
        <v>0</v>
      </c>
      <c r="AK30" s="167">
        <v>0</v>
      </c>
      <c r="AL30" s="167">
        <f t="shared" si="52"/>
        <v>0</v>
      </c>
      <c r="AM30" s="167">
        <v>0</v>
      </c>
      <c r="AN30" s="167">
        <f t="shared" si="53"/>
        <v>0</v>
      </c>
      <c r="AO30" s="167">
        <v>0</v>
      </c>
      <c r="AP30" s="167">
        <f t="shared" si="54"/>
        <v>0</v>
      </c>
      <c r="AQ30" s="168">
        <f t="shared" si="20"/>
        <v>2</v>
      </c>
      <c r="AR30" s="168">
        <f t="shared" si="20"/>
        <v>1200</v>
      </c>
    </row>
    <row r="31" spans="1:44" x14ac:dyDescent="0.3">
      <c r="A31" s="430" t="s">
        <v>470</v>
      </c>
      <c r="B31" s="431"/>
      <c r="C31" s="146">
        <v>400</v>
      </c>
      <c r="D31" s="166" t="s">
        <v>466</v>
      </c>
      <c r="E31" s="170">
        <v>2</v>
      </c>
      <c r="F31" s="167">
        <f>+E31*$C31</f>
        <v>800</v>
      </c>
      <c r="G31" s="167">
        <v>0</v>
      </c>
      <c r="H31" s="167">
        <f t="shared" si="38"/>
        <v>0</v>
      </c>
      <c r="I31" s="167">
        <v>0</v>
      </c>
      <c r="J31" s="167">
        <f t="shared" si="38"/>
        <v>0</v>
      </c>
      <c r="K31" s="167">
        <v>0</v>
      </c>
      <c r="L31" s="167">
        <f t="shared" si="40"/>
        <v>0</v>
      </c>
      <c r="M31" s="167">
        <v>0</v>
      </c>
      <c r="N31" s="167">
        <f t="shared" si="41"/>
        <v>0</v>
      </c>
      <c r="O31" s="167">
        <v>0</v>
      </c>
      <c r="P31" s="167">
        <f t="shared" si="42"/>
        <v>0</v>
      </c>
      <c r="Q31" s="167">
        <v>0</v>
      </c>
      <c r="R31" s="167">
        <f t="shared" si="43"/>
        <v>0</v>
      </c>
      <c r="S31" s="167">
        <v>0</v>
      </c>
      <c r="T31" s="167">
        <f>+S31*$C31</f>
        <v>0</v>
      </c>
      <c r="U31" s="167">
        <v>0</v>
      </c>
      <c r="V31" s="167">
        <f t="shared" si="44"/>
        <v>0</v>
      </c>
      <c r="W31" s="167">
        <v>0</v>
      </c>
      <c r="X31" s="167">
        <f t="shared" si="45"/>
        <v>0</v>
      </c>
      <c r="Y31" s="167">
        <v>0</v>
      </c>
      <c r="Z31" s="167">
        <f t="shared" si="46"/>
        <v>0</v>
      </c>
      <c r="AA31" s="167">
        <v>0</v>
      </c>
      <c r="AB31" s="167">
        <f t="shared" si="47"/>
        <v>0</v>
      </c>
      <c r="AC31" s="167">
        <v>0</v>
      </c>
      <c r="AD31" s="167">
        <f t="shared" si="48"/>
        <v>0</v>
      </c>
      <c r="AE31" s="167">
        <v>0</v>
      </c>
      <c r="AF31" s="167">
        <f t="shared" si="49"/>
        <v>0</v>
      </c>
      <c r="AG31" s="167">
        <v>0</v>
      </c>
      <c r="AH31" s="167">
        <f t="shared" si="50"/>
        <v>0</v>
      </c>
      <c r="AI31" s="167">
        <v>0</v>
      </c>
      <c r="AJ31" s="167">
        <f t="shared" si="51"/>
        <v>0</v>
      </c>
      <c r="AK31" s="167">
        <v>0</v>
      </c>
      <c r="AL31" s="167">
        <f t="shared" si="52"/>
        <v>0</v>
      </c>
      <c r="AM31" s="167">
        <v>0</v>
      </c>
      <c r="AN31" s="167">
        <f t="shared" si="53"/>
        <v>0</v>
      </c>
      <c r="AO31" s="167">
        <v>0</v>
      </c>
      <c r="AP31" s="167">
        <f t="shared" si="54"/>
        <v>0</v>
      </c>
      <c r="AQ31" s="168">
        <f t="shared" si="20"/>
        <v>2</v>
      </c>
      <c r="AR31" s="168">
        <f t="shared" si="20"/>
        <v>800</v>
      </c>
    </row>
    <row r="32" spans="1:44" x14ac:dyDescent="0.3">
      <c r="A32" s="430" t="s">
        <v>471</v>
      </c>
      <c r="B32" s="431"/>
      <c r="C32" s="146">
        <v>200</v>
      </c>
      <c r="D32" s="166" t="s">
        <v>472</v>
      </c>
      <c r="E32" s="167">
        <v>0</v>
      </c>
      <c r="F32" s="167">
        <f t="shared" ref="F32:F35" si="55">+E32*$C32</f>
        <v>0</v>
      </c>
      <c r="G32" s="167">
        <v>2</v>
      </c>
      <c r="H32" s="167">
        <f t="shared" si="38"/>
        <v>400</v>
      </c>
      <c r="I32" s="167">
        <v>0</v>
      </c>
      <c r="J32" s="167">
        <f t="shared" si="38"/>
        <v>0</v>
      </c>
      <c r="K32" s="167">
        <v>2</v>
      </c>
      <c r="L32" s="167">
        <f t="shared" si="40"/>
        <v>400</v>
      </c>
      <c r="M32" s="167">
        <v>0</v>
      </c>
      <c r="N32" s="167">
        <f t="shared" si="41"/>
        <v>0</v>
      </c>
      <c r="O32" s="167">
        <v>2</v>
      </c>
      <c r="P32" s="167">
        <f t="shared" si="42"/>
        <v>400</v>
      </c>
      <c r="Q32" s="167">
        <v>0</v>
      </c>
      <c r="R32" s="167">
        <f t="shared" si="43"/>
        <v>0</v>
      </c>
      <c r="S32" s="167">
        <v>2</v>
      </c>
      <c r="T32" s="167">
        <f t="shared" ref="T32:T36" si="56">+S32*$C32</f>
        <v>400</v>
      </c>
      <c r="U32" s="167">
        <v>0</v>
      </c>
      <c r="V32" s="167">
        <f t="shared" si="44"/>
        <v>0</v>
      </c>
      <c r="W32" s="167">
        <v>2</v>
      </c>
      <c r="X32" s="167">
        <f t="shared" si="45"/>
        <v>400</v>
      </c>
      <c r="Y32" s="167">
        <v>0</v>
      </c>
      <c r="Z32" s="167">
        <f t="shared" si="46"/>
        <v>0</v>
      </c>
      <c r="AA32" s="167">
        <v>2</v>
      </c>
      <c r="AB32" s="167">
        <f t="shared" si="47"/>
        <v>400</v>
      </c>
      <c r="AC32" s="167">
        <v>0</v>
      </c>
      <c r="AD32" s="167">
        <f t="shared" si="48"/>
        <v>0</v>
      </c>
      <c r="AE32" s="167">
        <v>2</v>
      </c>
      <c r="AF32" s="167">
        <f t="shared" si="49"/>
        <v>400</v>
      </c>
      <c r="AG32" s="167">
        <v>0</v>
      </c>
      <c r="AH32" s="167">
        <f t="shared" si="50"/>
        <v>0</v>
      </c>
      <c r="AI32" s="167">
        <v>2</v>
      </c>
      <c r="AJ32" s="167">
        <f t="shared" si="51"/>
        <v>400</v>
      </c>
      <c r="AK32" s="167">
        <v>0</v>
      </c>
      <c r="AL32" s="167">
        <f t="shared" si="52"/>
        <v>0</v>
      </c>
      <c r="AM32" s="167">
        <v>2</v>
      </c>
      <c r="AN32" s="167">
        <f t="shared" si="53"/>
        <v>400</v>
      </c>
      <c r="AO32" s="167">
        <v>0</v>
      </c>
      <c r="AP32" s="167">
        <f t="shared" si="54"/>
        <v>0</v>
      </c>
      <c r="AQ32" s="168">
        <f t="shared" si="20"/>
        <v>18</v>
      </c>
      <c r="AR32" s="168">
        <f t="shared" si="20"/>
        <v>3600</v>
      </c>
    </row>
    <row r="33" spans="1:44" x14ac:dyDescent="0.3">
      <c r="A33" s="430" t="s">
        <v>473</v>
      </c>
      <c r="B33" s="431"/>
      <c r="C33" s="146">
        <v>250</v>
      </c>
      <c r="D33" s="166" t="s">
        <v>474</v>
      </c>
      <c r="E33" s="151">
        <v>3</v>
      </c>
      <c r="F33" s="151">
        <f>+C33*E33</f>
        <v>750</v>
      </c>
      <c r="G33" s="151">
        <v>0</v>
      </c>
      <c r="H33" s="151">
        <f t="shared" si="38"/>
        <v>0</v>
      </c>
      <c r="I33" s="151">
        <v>0</v>
      </c>
      <c r="J33" s="151">
        <f t="shared" si="38"/>
        <v>0</v>
      </c>
      <c r="K33" s="151">
        <v>0</v>
      </c>
      <c r="L33" s="151">
        <f t="shared" si="40"/>
        <v>0</v>
      </c>
      <c r="M33" s="151">
        <v>0</v>
      </c>
      <c r="N33" s="151">
        <f t="shared" si="41"/>
        <v>0</v>
      </c>
      <c r="O33" s="151">
        <v>0</v>
      </c>
      <c r="P33" s="151">
        <f t="shared" si="42"/>
        <v>0</v>
      </c>
      <c r="Q33" s="151">
        <v>0</v>
      </c>
      <c r="R33" s="151">
        <f t="shared" si="43"/>
        <v>0</v>
      </c>
      <c r="S33" s="151">
        <v>0</v>
      </c>
      <c r="T33" s="151">
        <f t="shared" si="56"/>
        <v>0</v>
      </c>
      <c r="U33" s="151">
        <v>0</v>
      </c>
      <c r="V33" s="151">
        <f t="shared" si="44"/>
        <v>0</v>
      </c>
      <c r="W33" s="151">
        <v>0</v>
      </c>
      <c r="X33" s="151">
        <f t="shared" si="45"/>
        <v>0</v>
      </c>
      <c r="Y33" s="151">
        <v>0</v>
      </c>
      <c r="Z33" s="151">
        <f t="shared" si="46"/>
        <v>0</v>
      </c>
      <c r="AA33" s="151">
        <v>0</v>
      </c>
      <c r="AB33" s="151">
        <f t="shared" si="47"/>
        <v>0</v>
      </c>
      <c r="AC33" s="151">
        <v>0</v>
      </c>
      <c r="AD33" s="151">
        <f t="shared" si="48"/>
        <v>0</v>
      </c>
      <c r="AE33" s="151">
        <v>0</v>
      </c>
      <c r="AF33" s="151">
        <f t="shared" si="49"/>
        <v>0</v>
      </c>
      <c r="AG33" s="151">
        <v>0</v>
      </c>
      <c r="AH33" s="151">
        <f t="shared" si="50"/>
        <v>0</v>
      </c>
      <c r="AI33" s="151">
        <v>0</v>
      </c>
      <c r="AJ33" s="151">
        <f t="shared" si="51"/>
        <v>0</v>
      </c>
      <c r="AK33" s="151">
        <v>0</v>
      </c>
      <c r="AL33" s="151">
        <f t="shared" si="52"/>
        <v>0</v>
      </c>
      <c r="AM33" s="151">
        <v>0</v>
      </c>
      <c r="AN33" s="151">
        <f t="shared" si="53"/>
        <v>0</v>
      </c>
      <c r="AO33" s="151">
        <v>0</v>
      </c>
      <c r="AP33" s="151">
        <f t="shared" si="54"/>
        <v>0</v>
      </c>
      <c r="AQ33" s="168">
        <f t="shared" si="20"/>
        <v>3</v>
      </c>
      <c r="AR33" s="168">
        <f t="shared" si="20"/>
        <v>750</v>
      </c>
    </row>
    <row r="34" spans="1:44" x14ac:dyDescent="0.3">
      <c r="A34" s="430" t="s">
        <v>475</v>
      </c>
      <c r="B34" s="431"/>
      <c r="C34" s="146">
        <v>450</v>
      </c>
      <c r="D34" s="166" t="s">
        <v>474</v>
      </c>
      <c r="E34" s="151">
        <v>9</v>
      </c>
      <c r="F34" s="151">
        <f>+C34*E34</f>
        <v>4050</v>
      </c>
      <c r="G34" s="151">
        <v>0</v>
      </c>
      <c r="H34" s="151">
        <f t="shared" si="38"/>
        <v>0</v>
      </c>
      <c r="I34" s="151">
        <v>0</v>
      </c>
      <c r="J34" s="151">
        <f t="shared" si="38"/>
        <v>0</v>
      </c>
      <c r="K34" s="151">
        <v>0</v>
      </c>
      <c r="L34" s="151">
        <f t="shared" si="40"/>
        <v>0</v>
      </c>
      <c r="M34" s="151">
        <v>0</v>
      </c>
      <c r="N34" s="151">
        <f t="shared" si="41"/>
        <v>0</v>
      </c>
      <c r="O34" s="151">
        <v>0</v>
      </c>
      <c r="P34" s="151">
        <f t="shared" si="42"/>
        <v>0</v>
      </c>
      <c r="Q34" s="151">
        <v>0</v>
      </c>
      <c r="R34" s="151">
        <f t="shared" si="43"/>
        <v>0</v>
      </c>
      <c r="S34" s="151">
        <v>0</v>
      </c>
      <c r="T34" s="151">
        <f t="shared" si="56"/>
        <v>0</v>
      </c>
      <c r="U34" s="151">
        <v>0</v>
      </c>
      <c r="V34" s="151">
        <f t="shared" si="44"/>
        <v>0</v>
      </c>
      <c r="W34" s="151">
        <v>0</v>
      </c>
      <c r="X34" s="151">
        <f t="shared" si="45"/>
        <v>0</v>
      </c>
      <c r="Y34" s="151">
        <v>0</v>
      </c>
      <c r="Z34" s="151">
        <f t="shared" si="46"/>
        <v>0</v>
      </c>
      <c r="AA34" s="151">
        <v>0</v>
      </c>
      <c r="AB34" s="151">
        <f t="shared" si="47"/>
        <v>0</v>
      </c>
      <c r="AC34" s="151">
        <v>0</v>
      </c>
      <c r="AD34" s="151">
        <f t="shared" si="48"/>
        <v>0</v>
      </c>
      <c r="AE34" s="151">
        <v>0</v>
      </c>
      <c r="AF34" s="151">
        <f t="shared" si="49"/>
        <v>0</v>
      </c>
      <c r="AG34" s="151">
        <v>0</v>
      </c>
      <c r="AH34" s="151">
        <f t="shared" si="50"/>
        <v>0</v>
      </c>
      <c r="AI34" s="151">
        <v>0</v>
      </c>
      <c r="AJ34" s="151">
        <f t="shared" si="51"/>
        <v>0</v>
      </c>
      <c r="AK34" s="151">
        <v>0</v>
      </c>
      <c r="AL34" s="151">
        <f t="shared" si="52"/>
        <v>0</v>
      </c>
      <c r="AM34" s="151">
        <v>0</v>
      </c>
      <c r="AN34" s="151">
        <f t="shared" si="53"/>
        <v>0</v>
      </c>
      <c r="AO34" s="151">
        <v>0</v>
      </c>
      <c r="AP34" s="151">
        <f t="shared" si="54"/>
        <v>0</v>
      </c>
      <c r="AQ34" s="168">
        <f t="shared" si="20"/>
        <v>9</v>
      </c>
      <c r="AR34" s="168">
        <f t="shared" si="20"/>
        <v>4050</v>
      </c>
    </row>
    <row r="35" spans="1:44" x14ac:dyDescent="0.3">
      <c r="A35" s="430" t="s">
        <v>476</v>
      </c>
      <c r="B35" s="431"/>
      <c r="C35" s="146">
        <v>30</v>
      </c>
      <c r="D35" s="166" t="s">
        <v>477</v>
      </c>
      <c r="E35" s="151">
        <v>0</v>
      </c>
      <c r="F35" s="167">
        <f t="shared" si="55"/>
        <v>0</v>
      </c>
      <c r="G35" s="151">
        <v>12</v>
      </c>
      <c r="H35" s="167">
        <f t="shared" si="38"/>
        <v>360</v>
      </c>
      <c r="I35" s="151">
        <v>12</v>
      </c>
      <c r="J35" s="167">
        <f t="shared" si="38"/>
        <v>360</v>
      </c>
      <c r="K35" s="151">
        <v>12</v>
      </c>
      <c r="L35" s="167">
        <f t="shared" si="40"/>
        <v>360</v>
      </c>
      <c r="M35" s="151">
        <v>12</v>
      </c>
      <c r="N35" s="167">
        <f t="shared" si="41"/>
        <v>360</v>
      </c>
      <c r="O35" s="151">
        <v>12</v>
      </c>
      <c r="P35" s="167">
        <f t="shared" si="42"/>
        <v>360</v>
      </c>
      <c r="Q35" s="151">
        <v>12</v>
      </c>
      <c r="R35" s="167">
        <f t="shared" si="43"/>
        <v>360</v>
      </c>
      <c r="S35" s="151">
        <v>12</v>
      </c>
      <c r="T35" s="167">
        <f t="shared" si="56"/>
        <v>360</v>
      </c>
      <c r="U35" s="151">
        <v>12</v>
      </c>
      <c r="V35" s="167">
        <f t="shared" si="44"/>
        <v>360</v>
      </c>
      <c r="W35" s="151">
        <v>12</v>
      </c>
      <c r="X35" s="167">
        <f t="shared" si="45"/>
        <v>360</v>
      </c>
      <c r="Y35" s="151">
        <v>12</v>
      </c>
      <c r="Z35" s="167">
        <f t="shared" si="46"/>
        <v>360</v>
      </c>
      <c r="AA35" s="151">
        <v>12</v>
      </c>
      <c r="AB35" s="167">
        <f t="shared" si="47"/>
        <v>360</v>
      </c>
      <c r="AC35" s="151">
        <v>12</v>
      </c>
      <c r="AD35" s="167">
        <f t="shared" si="48"/>
        <v>360</v>
      </c>
      <c r="AE35" s="151">
        <v>12</v>
      </c>
      <c r="AF35" s="167">
        <f t="shared" si="49"/>
        <v>360</v>
      </c>
      <c r="AG35" s="151">
        <v>12</v>
      </c>
      <c r="AH35" s="167">
        <f t="shared" si="50"/>
        <v>360</v>
      </c>
      <c r="AI35" s="151">
        <v>12</v>
      </c>
      <c r="AJ35" s="167">
        <f t="shared" si="51"/>
        <v>360</v>
      </c>
      <c r="AK35" s="151">
        <v>12</v>
      </c>
      <c r="AL35" s="167">
        <f t="shared" si="52"/>
        <v>360</v>
      </c>
      <c r="AM35" s="151">
        <v>12</v>
      </c>
      <c r="AN35" s="167">
        <f t="shared" si="53"/>
        <v>360</v>
      </c>
      <c r="AO35" s="151">
        <v>6</v>
      </c>
      <c r="AP35" s="167">
        <f t="shared" si="54"/>
        <v>180</v>
      </c>
      <c r="AQ35" s="168">
        <f t="shared" si="20"/>
        <v>210</v>
      </c>
      <c r="AR35" s="168">
        <f t="shared" si="20"/>
        <v>6300</v>
      </c>
    </row>
    <row r="36" spans="1:44" x14ac:dyDescent="0.3">
      <c r="A36" s="430" t="s">
        <v>478</v>
      </c>
      <c r="B36" s="431"/>
      <c r="C36" s="146">
        <v>500</v>
      </c>
      <c r="D36" s="166" t="s">
        <v>479</v>
      </c>
      <c r="E36" s="151">
        <v>12</v>
      </c>
      <c r="F36" s="151">
        <f>(+E36*$C36)*3</f>
        <v>18000</v>
      </c>
      <c r="G36" s="151">
        <v>0</v>
      </c>
      <c r="H36" s="151">
        <f t="shared" si="38"/>
        <v>0</v>
      </c>
      <c r="I36" s="151">
        <v>0</v>
      </c>
      <c r="J36" s="151">
        <f t="shared" si="38"/>
        <v>0</v>
      </c>
      <c r="K36" s="151">
        <v>0</v>
      </c>
      <c r="L36" s="151">
        <f t="shared" si="40"/>
        <v>0</v>
      </c>
      <c r="M36" s="151">
        <v>0</v>
      </c>
      <c r="N36" s="151">
        <f t="shared" si="41"/>
        <v>0</v>
      </c>
      <c r="O36" s="151">
        <v>0</v>
      </c>
      <c r="P36" s="151">
        <f t="shared" si="42"/>
        <v>0</v>
      </c>
      <c r="Q36" s="151">
        <v>0</v>
      </c>
      <c r="R36" s="151">
        <f t="shared" si="43"/>
        <v>0</v>
      </c>
      <c r="S36" s="151">
        <v>0</v>
      </c>
      <c r="T36" s="151">
        <f t="shared" si="56"/>
        <v>0</v>
      </c>
      <c r="U36" s="151">
        <v>0</v>
      </c>
      <c r="V36" s="151">
        <f t="shared" si="44"/>
        <v>0</v>
      </c>
      <c r="W36" s="151">
        <v>0</v>
      </c>
      <c r="X36" s="151">
        <f t="shared" si="45"/>
        <v>0</v>
      </c>
      <c r="Y36" s="151">
        <v>0</v>
      </c>
      <c r="Z36" s="151">
        <f t="shared" si="46"/>
        <v>0</v>
      </c>
      <c r="AA36" s="151">
        <v>0</v>
      </c>
      <c r="AB36" s="151">
        <f t="shared" si="47"/>
        <v>0</v>
      </c>
      <c r="AC36" s="151">
        <v>0</v>
      </c>
      <c r="AD36" s="151">
        <f t="shared" si="48"/>
        <v>0</v>
      </c>
      <c r="AE36" s="151">
        <v>0</v>
      </c>
      <c r="AF36" s="151">
        <f t="shared" si="49"/>
        <v>0</v>
      </c>
      <c r="AG36" s="151">
        <v>0</v>
      </c>
      <c r="AH36" s="151">
        <f t="shared" si="50"/>
        <v>0</v>
      </c>
      <c r="AI36" s="151">
        <v>0</v>
      </c>
      <c r="AJ36" s="151">
        <f t="shared" si="51"/>
        <v>0</v>
      </c>
      <c r="AK36" s="151">
        <v>0</v>
      </c>
      <c r="AL36" s="151">
        <f t="shared" si="52"/>
        <v>0</v>
      </c>
      <c r="AM36" s="151">
        <v>0</v>
      </c>
      <c r="AN36" s="151">
        <f t="shared" si="53"/>
        <v>0</v>
      </c>
      <c r="AO36" s="151">
        <v>0</v>
      </c>
      <c r="AP36" s="151">
        <f t="shared" si="54"/>
        <v>0</v>
      </c>
      <c r="AQ36" s="168">
        <f t="shared" si="20"/>
        <v>12</v>
      </c>
      <c r="AR36" s="168">
        <f t="shared" si="20"/>
        <v>18000</v>
      </c>
    </row>
    <row r="37" spans="1:44" x14ac:dyDescent="0.3">
      <c r="A37" s="430" t="s">
        <v>480</v>
      </c>
      <c r="B37" s="431"/>
      <c r="C37" s="146">
        <v>700</v>
      </c>
      <c r="D37" s="166" t="s">
        <v>481</v>
      </c>
      <c r="E37" s="151">
        <v>0</v>
      </c>
      <c r="F37" s="151">
        <v>1387</v>
      </c>
      <c r="G37" s="151">
        <v>1</v>
      </c>
      <c r="H37" s="150">
        <f>+(G37*$C37)</f>
        <v>700</v>
      </c>
      <c r="I37" s="150">
        <v>1</v>
      </c>
      <c r="J37" s="150">
        <f>(C37*I37)</f>
        <v>700</v>
      </c>
      <c r="K37" s="150">
        <v>1</v>
      </c>
      <c r="L37" s="150">
        <f>+(K37*$C37)</f>
        <v>700</v>
      </c>
      <c r="M37" s="150">
        <v>1</v>
      </c>
      <c r="N37" s="150">
        <f>+(M37*$C37)</f>
        <v>700</v>
      </c>
      <c r="O37" s="150">
        <v>1</v>
      </c>
      <c r="P37" s="150">
        <f>+(O37*$C37)</f>
        <v>700</v>
      </c>
      <c r="Q37" s="150">
        <v>1</v>
      </c>
      <c r="R37" s="150">
        <f>+(Q37*$C37)</f>
        <v>700</v>
      </c>
      <c r="S37" s="150">
        <v>1</v>
      </c>
      <c r="T37" s="150">
        <f>+(S37*$C37)</f>
        <v>700</v>
      </c>
      <c r="U37" s="150">
        <v>1</v>
      </c>
      <c r="V37" s="150">
        <f>+(U37*$C37)</f>
        <v>700</v>
      </c>
      <c r="W37" s="150">
        <v>1</v>
      </c>
      <c r="X37" s="150">
        <f>+(W37*$C37)</f>
        <v>700</v>
      </c>
      <c r="Y37" s="150">
        <v>1</v>
      </c>
      <c r="Z37" s="150">
        <f>+(Y37*$C37)</f>
        <v>700</v>
      </c>
      <c r="AA37" s="150">
        <v>1</v>
      </c>
      <c r="AB37" s="150">
        <f>+(AA37*$C37)</f>
        <v>700</v>
      </c>
      <c r="AC37" s="150">
        <v>1</v>
      </c>
      <c r="AD37" s="150">
        <f>+(AC37*$C37)</f>
        <v>700</v>
      </c>
      <c r="AE37" s="150">
        <v>1</v>
      </c>
      <c r="AF37" s="150">
        <f>+(AE37*$C37)</f>
        <v>700</v>
      </c>
      <c r="AG37" s="150">
        <v>1</v>
      </c>
      <c r="AH37" s="150">
        <f>+(AG37*$C37)</f>
        <v>700</v>
      </c>
      <c r="AI37" s="150">
        <v>1</v>
      </c>
      <c r="AJ37" s="150">
        <f>+(AI37*$C37)</f>
        <v>700</v>
      </c>
      <c r="AK37" s="150">
        <v>1</v>
      </c>
      <c r="AL37" s="150">
        <f>+(AK37*$C37)</f>
        <v>700</v>
      </c>
      <c r="AM37" s="150">
        <v>1</v>
      </c>
      <c r="AN37" s="150">
        <f>+(AM37*$C37)</f>
        <v>700</v>
      </c>
      <c r="AO37" s="150">
        <v>1</v>
      </c>
      <c r="AP37" s="150">
        <f>+(AO37*$C37)</f>
        <v>700</v>
      </c>
      <c r="AQ37" s="168">
        <f t="shared" si="20"/>
        <v>18</v>
      </c>
      <c r="AR37" s="168">
        <f t="shared" si="20"/>
        <v>13987</v>
      </c>
    </row>
    <row r="38" spans="1:44" x14ac:dyDescent="0.3">
      <c r="A38" s="432" t="s">
        <v>482</v>
      </c>
      <c r="B38" s="433"/>
      <c r="C38" s="171"/>
      <c r="D38" s="172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  <c r="AM38" s="173"/>
      <c r="AN38" s="173"/>
      <c r="AO38" s="173"/>
      <c r="AP38" s="173"/>
      <c r="AQ38" s="168">
        <f t="shared" si="20"/>
        <v>0</v>
      </c>
      <c r="AR38" s="168">
        <f t="shared" si="20"/>
        <v>0</v>
      </c>
    </row>
    <row r="39" spans="1:44" x14ac:dyDescent="0.3">
      <c r="A39" s="428" t="s">
        <v>483</v>
      </c>
      <c r="B39" s="429"/>
      <c r="C39" s="174">
        <v>2500</v>
      </c>
      <c r="D39" s="175" t="s">
        <v>481</v>
      </c>
      <c r="E39" s="176">
        <v>0</v>
      </c>
      <c r="F39" s="176">
        <f t="shared" ref="F39:F114" si="57">+E39*$C39</f>
        <v>0</v>
      </c>
      <c r="G39" s="176">
        <v>1</v>
      </c>
      <c r="H39" s="176">
        <f t="shared" ref="H39:H114" si="58">+G39*$C39</f>
        <v>2500</v>
      </c>
      <c r="I39" s="176">
        <v>1</v>
      </c>
      <c r="J39" s="176">
        <f t="shared" ref="J39:V63" si="59">+I39*$C39</f>
        <v>2500</v>
      </c>
      <c r="K39" s="176">
        <v>1</v>
      </c>
      <c r="L39" s="176">
        <f t="shared" si="59"/>
        <v>2500</v>
      </c>
      <c r="M39" s="176">
        <v>1</v>
      </c>
      <c r="N39" s="176">
        <f t="shared" si="59"/>
        <v>2500</v>
      </c>
      <c r="O39" s="176">
        <v>1</v>
      </c>
      <c r="P39" s="176">
        <f t="shared" si="59"/>
        <v>2500</v>
      </c>
      <c r="Q39" s="176">
        <v>1</v>
      </c>
      <c r="R39" s="176">
        <f t="shared" si="59"/>
        <v>2500</v>
      </c>
      <c r="S39" s="176">
        <v>1</v>
      </c>
      <c r="T39" s="176">
        <f t="shared" si="59"/>
        <v>2500</v>
      </c>
      <c r="U39" s="176">
        <v>1</v>
      </c>
      <c r="V39" s="176">
        <f t="shared" si="59"/>
        <v>2500</v>
      </c>
      <c r="W39" s="176">
        <v>1</v>
      </c>
      <c r="X39" s="176">
        <f t="shared" ref="X39:X94" si="60">+W39*$C39</f>
        <v>2500</v>
      </c>
      <c r="Y39" s="176">
        <v>1</v>
      </c>
      <c r="Z39" s="176">
        <f t="shared" ref="Z39:AD69" si="61">+Y39*$C39</f>
        <v>2500</v>
      </c>
      <c r="AA39" s="176">
        <v>1</v>
      </c>
      <c r="AB39" s="176">
        <f t="shared" si="61"/>
        <v>2500</v>
      </c>
      <c r="AC39" s="176">
        <v>1</v>
      </c>
      <c r="AD39" s="176">
        <f t="shared" si="61"/>
        <v>2500</v>
      </c>
      <c r="AE39" s="176">
        <v>1</v>
      </c>
      <c r="AF39" s="176">
        <f t="shared" ref="AF39:AF67" si="62">+AE39*$C39</f>
        <v>2500</v>
      </c>
      <c r="AG39" s="176">
        <v>1</v>
      </c>
      <c r="AH39" s="176">
        <f t="shared" ref="AH39:AH67" si="63">+AG39*$C39</f>
        <v>2500</v>
      </c>
      <c r="AI39" s="176">
        <v>1</v>
      </c>
      <c r="AJ39" s="176">
        <f t="shared" ref="AJ39:AJ67" si="64">+AI39*$C39</f>
        <v>2500</v>
      </c>
      <c r="AK39" s="176">
        <v>1</v>
      </c>
      <c r="AL39" s="176">
        <f t="shared" ref="AL39:AL67" si="65">+AK39*$C39</f>
        <v>2500</v>
      </c>
      <c r="AM39" s="176">
        <v>1</v>
      </c>
      <c r="AN39" s="176">
        <f t="shared" ref="AN39:AN67" si="66">+AM39*$C39</f>
        <v>2500</v>
      </c>
      <c r="AO39" s="176"/>
      <c r="AP39" s="176"/>
      <c r="AQ39" s="168">
        <f t="shared" si="20"/>
        <v>17</v>
      </c>
      <c r="AR39" s="168">
        <f t="shared" si="20"/>
        <v>42500</v>
      </c>
    </row>
    <row r="40" spans="1:44" x14ac:dyDescent="0.3">
      <c r="A40" s="428" t="s">
        <v>484</v>
      </c>
      <c r="B40" s="429"/>
      <c r="C40" s="174">
        <v>500</v>
      </c>
      <c r="D40" s="175" t="s">
        <v>481</v>
      </c>
      <c r="E40" s="176">
        <v>0</v>
      </c>
      <c r="F40" s="176">
        <f t="shared" si="57"/>
        <v>0</v>
      </c>
      <c r="G40" s="176">
        <v>1</v>
      </c>
      <c r="H40" s="176">
        <f t="shared" si="58"/>
        <v>500</v>
      </c>
      <c r="I40" s="176">
        <v>1</v>
      </c>
      <c r="J40" s="176">
        <f t="shared" si="59"/>
        <v>500</v>
      </c>
      <c r="K40" s="176">
        <v>1</v>
      </c>
      <c r="L40" s="176">
        <f t="shared" si="59"/>
        <v>500</v>
      </c>
      <c r="M40" s="176">
        <v>1</v>
      </c>
      <c r="N40" s="176">
        <f t="shared" si="59"/>
        <v>500</v>
      </c>
      <c r="O40" s="176">
        <v>1</v>
      </c>
      <c r="P40" s="176">
        <f t="shared" si="59"/>
        <v>500</v>
      </c>
      <c r="Q40" s="176">
        <v>1</v>
      </c>
      <c r="R40" s="176">
        <f t="shared" si="59"/>
        <v>500</v>
      </c>
      <c r="S40" s="176">
        <v>1</v>
      </c>
      <c r="T40" s="176">
        <f t="shared" si="59"/>
        <v>500</v>
      </c>
      <c r="U40" s="176">
        <v>1</v>
      </c>
      <c r="V40" s="176">
        <f t="shared" si="59"/>
        <v>500</v>
      </c>
      <c r="W40" s="176">
        <v>1</v>
      </c>
      <c r="X40" s="176">
        <f t="shared" si="60"/>
        <v>500</v>
      </c>
      <c r="Y40" s="176">
        <v>1</v>
      </c>
      <c r="Z40" s="176">
        <f t="shared" si="61"/>
        <v>500</v>
      </c>
      <c r="AA40" s="176">
        <v>1</v>
      </c>
      <c r="AB40" s="176">
        <f t="shared" si="61"/>
        <v>500</v>
      </c>
      <c r="AC40" s="176">
        <v>1</v>
      </c>
      <c r="AD40" s="176">
        <f t="shared" si="61"/>
        <v>500</v>
      </c>
      <c r="AE40" s="176">
        <v>1</v>
      </c>
      <c r="AF40" s="176">
        <f t="shared" si="62"/>
        <v>500</v>
      </c>
      <c r="AG40" s="176">
        <v>1</v>
      </c>
      <c r="AH40" s="176">
        <f t="shared" si="63"/>
        <v>500</v>
      </c>
      <c r="AI40" s="176">
        <v>1</v>
      </c>
      <c r="AJ40" s="176">
        <f t="shared" si="64"/>
        <v>500</v>
      </c>
      <c r="AK40" s="176">
        <v>1</v>
      </c>
      <c r="AL40" s="176">
        <f t="shared" si="65"/>
        <v>500</v>
      </c>
      <c r="AM40" s="176">
        <v>1</v>
      </c>
      <c r="AN40" s="176">
        <f t="shared" si="66"/>
        <v>500</v>
      </c>
      <c r="AO40" s="176"/>
      <c r="AP40" s="176"/>
      <c r="AQ40" s="168">
        <f t="shared" si="20"/>
        <v>17</v>
      </c>
      <c r="AR40" s="168">
        <f t="shared" si="20"/>
        <v>8500</v>
      </c>
    </row>
    <row r="41" spans="1:44" x14ac:dyDescent="0.3">
      <c r="A41" s="428" t="s">
        <v>485</v>
      </c>
      <c r="B41" s="429"/>
      <c r="C41" s="174">
        <v>800</v>
      </c>
      <c r="D41" s="175" t="s">
        <v>481</v>
      </c>
      <c r="E41" s="176">
        <v>0</v>
      </c>
      <c r="F41" s="176">
        <f t="shared" si="57"/>
        <v>0</v>
      </c>
      <c r="G41" s="176">
        <v>1</v>
      </c>
      <c r="H41" s="176">
        <f t="shared" si="58"/>
        <v>800</v>
      </c>
      <c r="I41" s="176">
        <v>1</v>
      </c>
      <c r="J41" s="176">
        <f t="shared" si="59"/>
        <v>800</v>
      </c>
      <c r="K41" s="176">
        <v>1</v>
      </c>
      <c r="L41" s="176">
        <f t="shared" si="59"/>
        <v>800</v>
      </c>
      <c r="M41" s="176">
        <v>1</v>
      </c>
      <c r="N41" s="176">
        <f t="shared" si="59"/>
        <v>800</v>
      </c>
      <c r="O41" s="176">
        <v>1</v>
      </c>
      <c r="P41" s="176">
        <f t="shared" si="59"/>
        <v>800</v>
      </c>
      <c r="Q41" s="176">
        <v>1</v>
      </c>
      <c r="R41" s="176">
        <f t="shared" si="59"/>
        <v>800</v>
      </c>
      <c r="S41" s="176">
        <v>1</v>
      </c>
      <c r="T41" s="176">
        <f t="shared" si="59"/>
        <v>800</v>
      </c>
      <c r="U41" s="176">
        <v>1</v>
      </c>
      <c r="V41" s="176">
        <f t="shared" si="59"/>
        <v>800</v>
      </c>
      <c r="W41" s="176">
        <v>1</v>
      </c>
      <c r="X41" s="176">
        <f t="shared" si="60"/>
        <v>800</v>
      </c>
      <c r="Y41" s="176">
        <v>1</v>
      </c>
      <c r="Z41" s="176">
        <f t="shared" si="61"/>
        <v>800</v>
      </c>
      <c r="AA41" s="176">
        <v>1</v>
      </c>
      <c r="AB41" s="176">
        <f t="shared" si="61"/>
        <v>800</v>
      </c>
      <c r="AC41" s="176">
        <v>1</v>
      </c>
      <c r="AD41" s="176">
        <f t="shared" si="61"/>
        <v>800</v>
      </c>
      <c r="AE41" s="176">
        <v>1</v>
      </c>
      <c r="AF41" s="176">
        <f t="shared" si="62"/>
        <v>800</v>
      </c>
      <c r="AG41" s="176">
        <v>1</v>
      </c>
      <c r="AH41" s="176">
        <f t="shared" si="63"/>
        <v>800</v>
      </c>
      <c r="AI41" s="176">
        <v>1</v>
      </c>
      <c r="AJ41" s="176">
        <f t="shared" si="64"/>
        <v>800</v>
      </c>
      <c r="AK41" s="176">
        <v>1</v>
      </c>
      <c r="AL41" s="176">
        <f t="shared" si="65"/>
        <v>800</v>
      </c>
      <c r="AM41" s="176">
        <v>1</v>
      </c>
      <c r="AN41" s="176">
        <f t="shared" si="66"/>
        <v>800</v>
      </c>
      <c r="AO41" s="176"/>
      <c r="AP41" s="176"/>
      <c r="AQ41" s="168">
        <f t="shared" si="20"/>
        <v>17</v>
      </c>
      <c r="AR41" s="168">
        <f t="shared" si="20"/>
        <v>13600</v>
      </c>
    </row>
    <row r="42" spans="1:44" x14ac:dyDescent="0.3">
      <c r="A42" s="428" t="s">
        <v>486</v>
      </c>
      <c r="B42" s="429"/>
      <c r="C42" s="174">
        <v>250</v>
      </c>
      <c r="D42" s="175" t="s">
        <v>466</v>
      </c>
      <c r="E42" s="176">
        <v>1</v>
      </c>
      <c r="F42" s="176">
        <f t="shared" si="57"/>
        <v>250</v>
      </c>
      <c r="G42" s="176">
        <v>0</v>
      </c>
      <c r="H42" s="176">
        <f t="shared" si="58"/>
        <v>0</v>
      </c>
      <c r="I42" s="176">
        <v>0</v>
      </c>
      <c r="J42" s="176">
        <f t="shared" si="59"/>
        <v>0</v>
      </c>
      <c r="K42" s="176">
        <v>0</v>
      </c>
      <c r="L42" s="176">
        <f t="shared" si="59"/>
        <v>0</v>
      </c>
      <c r="M42" s="176">
        <v>0</v>
      </c>
      <c r="N42" s="176">
        <f t="shared" si="59"/>
        <v>0</v>
      </c>
      <c r="O42" s="176">
        <v>0</v>
      </c>
      <c r="P42" s="176">
        <f t="shared" si="59"/>
        <v>0</v>
      </c>
      <c r="Q42" s="176">
        <v>0</v>
      </c>
      <c r="R42" s="176">
        <f t="shared" si="59"/>
        <v>0</v>
      </c>
      <c r="S42" s="176">
        <v>0</v>
      </c>
      <c r="T42" s="176">
        <f t="shared" si="59"/>
        <v>0</v>
      </c>
      <c r="U42" s="176">
        <v>0</v>
      </c>
      <c r="V42" s="176">
        <f t="shared" si="59"/>
        <v>0</v>
      </c>
      <c r="W42" s="176">
        <v>0</v>
      </c>
      <c r="X42" s="176">
        <f t="shared" si="60"/>
        <v>0</v>
      </c>
      <c r="Y42" s="176">
        <v>0</v>
      </c>
      <c r="Z42" s="176">
        <f t="shared" si="61"/>
        <v>0</v>
      </c>
      <c r="AA42" s="176">
        <v>0</v>
      </c>
      <c r="AB42" s="176">
        <f t="shared" si="61"/>
        <v>0</v>
      </c>
      <c r="AC42" s="176">
        <v>0</v>
      </c>
      <c r="AD42" s="176">
        <f t="shared" si="61"/>
        <v>0</v>
      </c>
      <c r="AE42" s="176">
        <v>0</v>
      </c>
      <c r="AF42" s="176">
        <f t="shared" si="62"/>
        <v>0</v>
      </c>
      <c r="AG42" s="176">
        <v>0</v>
      </c>
      <c r="AH42" s="176">
        <f t="shared" si="63"/>
        <v>0</v>
      </c>
      <c r="AI42" s="176">
        <v>0</v>
      </c>
      <c r="AJ42" s="176">
        <f t="shared" si="64"/>
        <v>0</v>
      </c>
      <c r="AK42" s="176">
        <v>0</v>
      </c>
      <c r="AL42" s="176">
        <f t="shared" si="65"/>
        <v>0</v>
      </c>
      <c r="AM42" s="176">
        <v>0</v>
      </c>
      <c r="AN42" s="176">
        <f t="shared" si="66"/>
        <v>0</v>
      </c>
      <c r="AO42" s="176"/>
      <c r="AP42" s="176"/>
      <c r="AQ42" s="168">
        <f t="shared" si="20"/>
        <v>1</v>
      </c>
      <c r="AR42" s="168">
        <f t="shared" si="20"/>
        <v>250</v>
      </c>
    </row>
    <row r="43" spans="1:44" x14ac:dyDescent="0.3">
      <c r="A43" s="428" t="s">
        <v>487</v>
      </c>
      <c r="B43" s="429"/>
      <c r="C43" s="174">
        <v>30</v>
      </c>
      <c r="D43" s="175" t="s">
        <v>481</v>
      </c>
      <c r="E43" s="176">
        <v>0</v>
      </c>
      <c r="F43" s="176">
        <f t="shared" si="57"/>
        <v>0</v>
      </c>
      <c r="G43" s="176">
        <v>1</v>
      </c>
      <c r="H43" s="176">
        <f t="shared" si="58"/>
        <v>30</v>
      </c>
      <c r="I43" s="176">
        <v>1</v>
      </c>
      <c r="J43" s="176">
        <f t="shared" si="59"/>
        <v>30</v>
      </c>
      <c r="K43" s="176">
        <v>1</v>
      </c>
      <c r="L43" s="176">
        <f t="shared" si="59"/>
        <v>30</v>
      </c>
      <c r="M43" s="176">
        <v>1</v>
      </c>
      <c r="N43" s="176">
        <f t="shared" si="59"/>
        <v>30</v>
      </c>
      <c r="O43" s="176">
        <v>1</v>
      </c>
      <c r="P43" s="176">
        <f t="shared" si="59"/>
        <v>30</v>
      </c>
      <c r="Q43" s="176">
        <v>1</v>
      </c>
      <c r="R43" s="176">
        <f t="shared" si="59"/>
        <v>30</v>
      </c>
      <c r="S43" s="176">
        <v>1</v>
      </c>
      <c r="T43" s="176">
        <f t="shared" si="59"/>
        <v>30</v>
      </c>
      <c r="U43" s="176">
        <v>1</v>
      </c>
      <c r="V43" s="176">
        <f t="shared" si="59"/>
        <v>30</v>
      </c>
      <c r="W43" s="176">
        <v>1</v>
      </c>
      <c r="X43" s="176">
        <f t="shared" si="60"/>
        <v>30</v>
      </c>
      <c r="Y43" s="176">
        <v>1</v>
      </c>
      <c r="Z43" s="176">
        <f t="shared" si="61"/>
        <v>30</v>
      </c>
      <c r="AA43" s="176">
        <v>1</v>
      </c>
      <c r="AB43" s="176">
        <f t="shared" si="61"/>
        <v>30</v>
      </c>
      <c r="AC43" s="176">
        <v>1</v>
      </c>
      <c r="AD43" s="176">
        <f t="shared" si="61"/>
        <v>30</v>
      </c>
      <c r="AE43" s="176">
        <v>1</v>
      </c>
      <c r="AF43" s="176">
        <f t="shared" si="62"/>
        <v>30</v>
      </c>
      <c r="AG43" s="176">
        <v>1</v>
      </c>
      <c r="AH43" s="176">
        <f t="shared" si="63"/>
        <v>30</v>
      </c>
      <c r="AI43" s="176">
        <v>1</v>
      </c>
      <c r="AJ43" s="176">
        <f t="shared" si="64"/>
        <v>30</v>
      </c>
      <c r="AK43" s="176">
        <v>1</v>
      </c>
      <c r="AL43" s="176">
        <f t="shared" si="65"/>
        <v>30</v>
      </c>
      <c r="AM43" s="176">
        <v>1</v>
      </c>
      <c r="AN43" s="176">
        <f t="shared" si="66"/>
        <v>30</v>
      </c>
      <c r="AO43" s="176"/>
      <c r="AP43" s="176"/>
      <c r="AQ43" s="168">
        <f t="shared" si="20"/>
        <v>17</v>
      </c>
      <c r="AR43" s="168">
        <f t="shared" si="20"/>
        <v>510</v>
      </c>
    </row>
    <row r="44" spans="1:44" x14ac:dyDescent="0.3">
      <c r="A44" s="177" t="s">
        <v>488</v>
      </c>
      <c r="B44" s="178"/>
      <c r="C44" s="174">
        <f>22000+600</f>
        <v>22600</v>
      </c>
      <c r="D44" s="175" t="s">
        <v>466</v>
      </c>
      <c r="E44" s="176"/>
      <c r="F44" s="176"/>
      <c r="G44" s="176"/>
      <c r="H44" s="176">
        <f>+C44</f>
        <v>22600</v>
      </c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68">
        <f t="shared" si="20"/>
        <v>0</v>
      </c>
      <c r="AR44" s="168">
        <f>+H44</f>
        <v>22600</v>
      </c>
    </row>
    <row r="45" spans="1:44" x14ac:dyDescent="0.3">
      <c r="A45" s="428" t="s">
        <v>489</v>
      </c>
      <c r="B45" s="429"/>
      <c r="C45" s="174">
        <v>4000</v>
      </c>
      <c r="D45" s="175" t="s">
        <v>466</v>
      </c>
      <c r="E45" s="176">
        <v>2</v>
      </c>
      <c r="F45" s="176">
        <f t="shared" ref="F45:F46" si="67">+E45*$C45</f>
        <v>8000</v>
      </c>
      <c r="G45" s="176">
        <v>0</v>
      </c>
      <c r="H45" s="176">
        <f t="shared" ref="H45:H46" si="68">+G45*$C45</f>
        <v>0</v>
      </c>
      <c r="I45" s="176">
        <v>0</v>
      </c>
      <c r="J45" s="176">
        <f t="shared" ref="J45:J46" si="69">+I45*$C45</f>
        <v>0</v>
      </c>
      <c r="K45" s="176">
        <v>0</v>
      </c>
      <c r="L45" s="176">
        <f t="shared" ref="L45:L46" si="70">+K45*$C45</f>
        <v>0</v>
      </c>
      <c r="M45" s="176">
        <v>0</v>
      </c>
      <c r="N45" s="176">
        <f t="shared" ref="N45:N46" si="71">+M45*$C45</f>
        <v>0</v>
      </c>
      <c r="O45" s="176">
        <v>0</v>
      </c>
      <c r="P45" s="176">
        <f t="shared" ref="P45:P46" si="72">+O45*$C45</f>
        <v>0</v>
      </c>
      <c r="Q45" s="176">
        <v>0</v>
      </c>
      <c r="R45" s="176">
        <f t="shared" ref="R45:R46" si="73">+Q45*$C45</f>
        <v>0</v>
      </c>
      <c r="S45" s="176">
        <v>0</v>
      </c>
      <c r="T45" s="176">
        <f t="shared" ref="T45:T46" si="74">+S45*$C45</f>
        <v>0</v>
      </c>
      <c r="U45" s="176">
        <v>0</v>
      </c>
      <c r="V45" s="176">
        <f t="shared" ref="V45:V46" si="75">+U45*$C45</f>
        <v>0</v>
      </c>
      <c r="W45" s="176">
        <v>0</v>
      </c>
      <c r="X45" s="176">
        <f t="shared" ref="X45:X46" si="76">+W45*$C45</f>
        <v>0</v>
      </c>
      <c r="Y45" s="176">
        <v>0</v>
      </c>
      <c r="Z45" s="176">
        <f t="shared" ref="Z45:Z46" si="77">+Y45*$C45</f>
        <v>0</v>
      </c>
      <c r="AA45" s="176">
        <v>0</v>
      </c>
      <c r="AB45" s="176">
        <f t="shared" ref="AB45:AB46" si="78">+AA45*$C45</f>
        <v>0</v>
      </c>
      <c r="AC45" s="176">
        <v>0</v>
      </c>
      <c r="AD45" s="176">
        <f t="shared" ref="AD45:AD46" si="79">+AC45*$C45</f>
        <v>0</v>
      </c>
      <c r="AE45" s="176">
        <v>0</v>
      </c>
      <c r="AF45" s="176">
        <f t="shared" ref="AF45:AF46" si="80">+AE45*$C45</f>
        <v>0</v>
      </c>
      <c r="AG45" s="176">
        <v>0</v>
      </c>
      <c r="AH45" s="176">
        <f t="shared" si="63"/>
        <v>0</v>
      </c>
      <c r="AI45" s="176">
        <v>0</v>
      </c>
      <c r="AJ45" s="176">
        <f t="shared" si="64"/>
        <v>0</v>
      </c>
      <c r="AK45" s="176">
        <v>0</v>
      </c>
      <c r="AL45" s="176">
        <f t="shared" si="65"/>
        <v>0</v>
      </c>
      <c r="AM45" s="176">
        <v>0</v>
      </c>
      <c r="AN45" s="176">
        <f t="shared" si="66"/>
        <v>0</v>
      </c>
      <c r="AO45" s="176"/>
      <c r="AP45" s="176"/>
      <c r="AQ45" s="168">
        <f t="shared" si="20"/>
        <v>2</v>
      </c>
      <c r="AR45" s="168">
        <f t="shared" si="20"/>
        <v>8000</v>
      </c>
    </row>
    <row r="46" spans="1:44" x14ac:dyDescent="0.3">
      <c r="A46" s="428" t="s">
        <v>490</v>
      </c>
      <c r="B46" s="429"/>
      <c r="C46" s="174">
        <v>5400</v>
      </c>
      <c r="D46" s="175" t="s">
        <v>466</v>
      </c>
      <c r="E46" s="176">
        <v>1</v>
      </c>
      <c r="F46" s="176">
        <f t="shared" si="67"/>
        <v>5400</v>
      </c>
      <c r="G46" s="176">
        <v>0</v>
      </c>
      <c r="H46" s="176">
        <f t="shared" si="68"/>
        <v>0</v>
      </c>
      <c r="I46" s="176">
        <v>0</v>
      </c>
      <c r="J46" s="176">
        <f t="shared" si="69"/>
        <v>0</v>
      </c>
      <c r="K46" s="176">
        <v>0</v>
      </c>
      <c r="L46" s="176">
        <f t="shared" si="70"/>
        <v>0</v>
      </c>
      <c r="M46" s="176">
        <v>0</v>
      </c>
      <c r="N46" s="176">
        <f t="shared" si="71"/>
        <v>0</v>
      </c>
      <c r="O46" s="176">
        <v>0</v>
      </c>
      <c r="P46" s="176">
        <f t="shared" si="72"/>
        <v>0</v>
      </c>
      <c r="Q46" s="176">
        <v>0</v>
      </c>
      <c r="R46" s="176">
        <f t="shared" si="73"/>
        <v>0</v>
      </c>
      <c r="S46" s="176">
        <v>0</v>
      </c>
      <c r="T46" s="176">
        <f t="shared" si="74"/>
        <v>0</v>
      </c>
      <c r="U46" s="176">
        <v>0</v>
      </c>
      <c r="V46" s="176">
        <f t="shared" si="75"/>
        <v>0</v>
      </c>
      <c r="W46" s="176">
        <v>0</v>
      </c>
      <c r="X46" s="176">
        <f t="shared" si="76"/>
        <v>0</v>
      </c>
      <c r="Y46" s="176">
        <v>0</v>
      </c>
      <c r="Z46" s="176">
        <f t="shared" si="77"/>
        <v>0</v>
      </c>
      <c r="AA46" s="176">
        <v>0</v>
      </c>
      <c r="AB46" s="176">
        <f t="shared" si="78"/>
        <v>0</v>
      </c>
      <c r="AC46" s="176">
        <v>0</v>
      </c>
      <c r="AD46" s="176">
        <f t="shared" si="79"/>
        <v>0</v>
      </c>
      <c r="AE46" s="176">
        <v>0</v>
      </c>
      <c r="AF46" s="176">
        <f t="shared" si="80"/>
        <v>0</v>
      </c>
      <c r="AG46" s="176">
        <v>0</v>
      </c>
      <c r="AH46" s="176">
        <f t="shared" si="63"/>
        <v>0</v>
      </c>
      <c r="AI46" s="176">
        <v>0</v>
      </c>
      <c r="AJ46" s="176">
        <f t="shared" si="64"/>
        <v>0</v>
      </c>
      <c r="AK46" s="176">
        <v>0</v>
      </c>
      <c r="AL46" s="176">
        <f t="shared" si="65"/>
        <v>0</v>
      </c>
      <c r="AM46" s="176">
        <v>0</v>
      </c>
      <c r="AN46" s="176">
        <f t="shared" si="66"/>
        <v>0</v>
      </c>
      <c r="AO46" s="176"/>
      <c r="AP46" s="176"/>
      <c r="AQ46" s="168">
        <f t="shared" si="20"/>
        <v>1</v>
      </c>
      <c r="AR46" s="168">
        <f t="shared" si="20"/>
        <v>5400</v>
      </c>
    </row>
    <row r="47" spans="1:44" x14ac:dyDescent="0.3">
      <c r="A47" s="428" t="s">
        <v>491</v>
      </c>
      <c r="B47" s="429"/>
      <c r="C47" s="174">
        <f>1100*3.8</f>
        <v>4180</v>
      </c>
      <c r="D47" s="175" t="s">
        <v>466</v>
      </c>
      <c r="E47" s="176">
        <v>7</v>
      </c>
      <c r="F47" s="176">
        <f t="shared" si="57"/>
        <v>29260</v>
      </c>
      <c r="G47" s="176">
        <v>0</v>
      </c>
      <c r="H47" s="176">
        <f t="shared" si="58"/>
        <v>0</v>
      </c>
      <c r="I47" s="176">
        <v>0</v>
      </c>
      <c r="J47" s="176">
        <f t="shared" si="59"/>
        <v>0</v>
      </c>
      <c r="K47" s="176">
        <v>0</v>
      </c>
      <c r="L47" s="176">
        <f t="shared" si="59"/>
        <v>0</v>
      </c>
      <c r="M47" s="176">
        <v>0</v>
      </c>
      <c r="N47" s="176">
        <f t="shared" si="59"/>
        <v>0</v>
      </c>
      <c r="O47" s="176">
        <v>0</v>
      </c>
      <c r="P47" s="176">
        <f t="shared" si="59"/>
        <v>0</v>
      </c>
      <c r="Q47" s="176">
        <v>0</v>
      </c>
      <c r="R47" s="176">
        <f t="shared" si="59"/>
        <v>0</v>
      </c>
      <c r="S47" s="176">
        <v>0</v>
      </c>
      <c r="T47" s="176">
        <f t="shared" si="59"/>
        <v>0</v>
      </c>
      <c r="U47" s="176">
        <v>0</v>
      </c>
      <c r="V47" s="176">
        <f t="shared" si="59"/>
        <v>0</v>
      </c>
      <c r="W47" s="176">
        <v>0</v>
      </c>
      <c r="X47" s="176">
        <f t="shared" si="60"/>
        <v>0</v>
      </c>
      <c r="Y47" s="176">
        <v>0</v>
      </c>
      <c r="Z47" s="176">
        <f t="shared" si="61"/>
        <v>0</v>
      </c>
      <c r="AA47" s="176">
        <v>0</v>
      </c>
      <c r="AB47" s="176">
        <f t="shared" si="61"/>
        <v>0</v>
      </c>
      <c r="AC47" s="176">
        <v>0</v>
      </c>
      <c r="AD47" s="176">
        <f t="shared" si="61"/>
        <v>0</v>
      </c>
      <c r="AE47" s="176">
        <v>0</v>
      </c>
      <c r="AF47" s="176">
        <f t="shared" si="62"/>
        <v>0</v>
      </c>
      <c r="AG47" s="176">
        <v>0</v>
      </c>
      <c r="AH47" s="176">
        <f t="shared" si="63"/>
        <v>0</v>
      </c>
      <c r="AI47" s="176">
        <v>0</v>
      </c>
      <c r="AJ47" s="176">
        <f t="shared" si="64"/>
        <v>0</v>
      </c>
      <c r="AK47" s="176">
        <v>0</v>
      </c>
      <c r="AL47" s="176">
        <f t="shared" si="65"/>
        <v>0</v>
      </c>
      <c r="AM47" s="176">
        <v>0</v>
      </c>
      <c r="AN47" s="176">
        <f t="shared" si="66"/>
        <v>0</v>
      </c>
      <c r="AO47" s="176"/>
      <c r="AP47" s="176"/>
      <c r="AQ47" s="168">
        <f t="shared" si="20"/>
        <v>7</v>
      </c>
      <c r="AR47" s="168">
        <f t="shared" si="20"/>
        <v>29260</v>
      </c>
    </row>
    <row r="48" spans="1:44" x14ac:dyDescent="0.3">
      <c r="A48" s="426" t="s">
        <v>492</v>
      </c>
      <c r="B48" s="427"/>
      <c r="C48" s="174">
        <v>600</v>
      </c>
      <c r="D48" s="175" t="s">
        <v>493</v>
      </c>
      <c r="E48" s="176">
        <v>0</v>
      </c>
      <c r="F48" s="176">
        <f t="shared" si="57"/>
        <v>0</v>
      </c>
      <c r="G48" s="176">
        <v>1</v>
      </c>
      <c r="H48" s="176">
        <f t="shared" si="58"/>
        <v>600</v>
      </c>
      <c r="I48" s="176">
        <v>1</v>
      </c>
      <c r="J48" s="176">
        <f t="shared" si="59"/>
        <v>600</v>
      </c>
      <c r="K48" s="176">
        <v>1</v>
      </c>
      <c r="L48" s="176">
        <f t="shared" si="59"/>
        <v>600</v>
      </c>
      <c r="M48" s="176">
        <v>1</v>
      </c>
      <c r="N48" s="176">
        <f t="shared" si="59"/>
        <v>600</v>
      </c>
      <c r="O48" s="176">
        <v>1</v>
      </c>
      <c r="P48" s="176">
        <f t="shared" si="59"/>
        <v>600</v>
      </c>
      <c r="Q48" s="176">
        <v>1</v>
      </c>
      <c r="R48" s="176">
        <f t="shared" si="59"/>
        <v>600</v>
      </c>
      <c r="S48" s="176">
        <v>1</v>
      </c>
      <c r="T48" s="176">
        <f t="shared" si="59"/>
        <v>600</v>
      </c>
      <c r="U48" s="176">
        <v>1</v>
      </c>
      <c r="V48" s="176">
        <f t="shared" si="59"/>
        <v>600</v>
      </c>
      <c r="W48" s="176">
        <v>1</v>
      </c>
      <c r="X48" s="176">
        <f t="shared" si="60"/>
        <v>600</v>
      </c>
      <c r="Y48" s="176">
        <v>1</v>
      </c>
      <c r="Z48" s="176">
        <f t="shared" si="61"/>
        <v>600</v>
      </c>
      <c r="AA48" s="176">
        <v>1</v>
      </c>
      <c r="AB48" s="176">
        <f t="shared" si="61"/>
        <v>600</v>
      </c>
      <c r="AC48" s="176">
        <v>1</v>
      </c>
      <c r="AD48" s="176">
        <f t="shared" si="61"/>
        <v>600</v>
      </c>
      <c r="AE48" s="176">
        <v>1</v>
      </c>
      <c r="AF48" s="176">
        <f t="shared" si="62"/>
        <v>600</v>
      </c>
      <c r="AG48" s="176">
        <v>1</v>
      </c>
      <c r="AH48" s="176">
        <f t="shared" si="63"/>
        <v>600</v>
      </c>
      <c r="AI48" s="176">
        <v>1</v>
      </c>
      <c r="AJ48" s="176">
        <f t="shared" si="64"/>
        <v>600</v>
      </c>
      <c r="AK48" s="176">
        <v>1</v>
      </c>
      <c r="AL48" s="176">
        <f t="shared" si="65"/>
        <v>600</v>
      </c>
      <c r="AM48" s="176">
        <v>1</v>
      </c>
      <c r="AN48" s="176">
        <f t="shared" si="66"/>
        <v>600</v>
      </c>
      <c r="AO48" s="176">
        <v>1</v>
      </c>
      <c r="AP48" s="176">
        <f t="shared" ref="AP48:AP52" si="81">+AO48*$C48</f>
        <v>600</v>
      </c>
      <c r="AQ48" s="168">
        <f t="shared" si="20"/>
        <v>18</v>
      </c>
      <c r="AR48" s="168">
        <f t="shared" si="20"/>
        <v>10800</v>
      </c>
    </row>
    <row r="49" spans="1:44" x14ac:dyDescent="0.3">
      <c r="A49" s="428" t="s">
        <v>494</v>
      </c>
      <c r="B49" s="429"/>
      <c r="C49" s="174">
        <f>500*4</f>
        <v>2000</v>
      </c>
      <c r="D49" s="175" t="s">
        <v>466</v>
      </c>
      <c r="E49" s="176">
        <v>1</v>
      </c>
      <c r="F49" s="176">
        <f t="shared" si="57"/>
        <v>2000</v>
      </c>
      <c r="G49" s="176">
        <v>0</v>
      </c>
      <c r="H49" s="176">
        <f t="shared" si="58"/>
        <v>0</v>
      </c>
      <c r="I49" s="176">
        <v>0</v>
      </c>
      <c r="J49" s="176">
        <f t="shared" si="59"/>
        <v>0</v>
      </c>
      <c r="K49" s="176">
        <v>0</v>
      </c>
      <c r="L49" s="176">
        <f t="shared" si="59"/>
        <v>0</v>
      </c>
      <c r="M49" s="176">
        <v>0</v>
      </c>
      <c r="N49" s="176">
        <f t="shared" si="59"/>
        <v>0</v>
      </c>
      <c r="O49" s="176">
        <v>0</v>
      </c>
      <c r="P49" s="176">
        <f t="shared" si="59"/>
        <v>0</v>
      </c>
      <c r="Q49" s="176">
        <v>0</v>
      </c>
      <c r="R49" s="176">
        <f t="shared" si="59"/>
        <v>0</v>
      </c>
      <c r="S49" s="176">
        <v>0</v>
      </c>
      <c r="T49" s="176">
        <f t="shared" si="59"/>
        <v>0</v>
      </c>
      <c r="U49" s="176">
        <v>0</v>
      </c>
      <c r="V49" s="176">
        <f t="shared" si="59"/>
        <v>0</v>
      </c>
      <c r="W49" s="176">
        <v>0</v>
      </c>
      <c r="X49" s="176">
        <f t="shared" si="60"/>
        <v>0</v>
      </c>
      <c r="Y49" s="176">
        <v>0</v>
      </c>
      <c r="Z49" s="176">
        <f t="shared" si="61"/>
        <v>0</v>
      </c>
      <c r="AA49" s="176">
        <v>0</v>
      </c>
      <c r="AB49" s="176">
        <f t="shared" si="61"/>
        <v>0</v>
      </c>
      <c r="AC49" s="176">
        <v>0</v>
      </c>
      <c r="AD49" s="176">
        <f t="shared" si="61"/>
        <v>0</v>
      </c>
      <c r="AE49" s="176">
        <v>0</v>
      </c>
      <c r="AF49" s="176">
        <f t="shared" si="62"/>
        <v>0</v>
      </c>
      <c r="AG49" s="176">
        <v>0</v>
      </c>
      <c r="AH49" s="176">
        <f t="shared" si="63"/>
        <v>0</v>
      </c>
      <c r="AI49" s="176">
        <v>0</v>
      </c>
      <c r="AJ49" s="176">
        <f t="shared" si="64"/>
        <v>0</v>
      </c>
      <c r="AK49" s="176">
        <v>0</v>
      </c>
      <c r="AL49" s="176">
        <f t="shared" si="65"/>
        <v>0</v>
      </c>
      <c r="AM49" s="176">
        <v>0</v>
      </c>
      <c r="AN49" s="176">
        <f t="shared" si="66"/>
        <v>0</v>
      </c>
      <c r="AO49" s="176">
        <v>0</v>
      </c>
      <c r="AP49" s="176">
        <f t="shared" si="81"/>
        <v>0</v>
      </c>
      <c r="AQ49" s="168">
        <f t="shared" si="20"/>
        <v>1</v>
      </c>
      <c r="AR49" s="168">
        <f t="shared" si="20"/>
        <v>2000</v>
      </c>
    </row>
    <row r="50" spans="1:44" x14ac:dyDescent="0.3">
      <c r="A50" s="428" t="s">
        <v>495</v>
      </c>
      <c r="B50" s="429"/>
      <c r="C50" s="174">
        <v>800</v>
      </c>
      <c r="D50" s="175" t="s">
        <v>466</v>
      </c>
      <c r="E50" s="176">
        <v>1</v>
      </c>
      <c r="F50" s="176">
        <f t="shared" si="57"/>
        <v>800</v>
      </c>
      <c r="G50" s="176">
        <v>0</v>
      </c>
      <c r="H50" s="176">
        <f t="shared" si="58"/>
        <v>0</v>
      </c>
      <c r="I50" s="176">
        <v>0</v>
      </c>
      <c r="J50" s="176">
        <f t="shared" si="59"/>
        <v>0</v>
      </c>
      <c r="K50" s="176">
        <v>0</v>
      </c>
      <c r="L50" s="176">
        <f t="shared" si="59"/>
        <v>0</v>
      </c>
      <c r="M50" s="176">
        <v>0</v>
      </c>
      <c r="N50" s="176">
        <f t="shared" si="59"/>
        <v>0</v>
      </c>
      <c r="O50" s="176">
        <v>0</v>
      </c>
      <c r="P50" s="176">
        <f t="shared" si="59"/>
        <v>0</v>
      </c>
      <c r="Q50" s="176">
        <v>0</v>
      </c>
      <c r="R50" s="176">
        <f t="shared" si="59"/>
        <v>0</v>
      </c>
      <c r="S50" s="176">
        <v>0</v>
      </c>
      <c r="T50" s="176">
        <f t="shared" si="59"/>
        <v>0</v>
      </c>
      <c r="U50" s="176">
        <v>0</v>
      </c>
      <c r="V50" s="176">
        <f t="shared" si="59"/>
        <v>0</v>
      </c>
      <c r="W50" s="176">
        <v>0</v>
      </c>
      <c r="X50" s="176">
        <f t="shared" si="60"/>
        <v>0</v>
      </c>
      <c r="Y50" s="176">
        <v>0</v>
      </c>
      <c r="Z50" s="176">
        <f t="shared" si="61"/>
        <v>0</v>
      </c>
      <c r="AA50" s="176">
        <v>0</v>
      </c>
      <c r="AB50" s="176">
        <f t="shared" si="61"/>
        <v>0</v>
      </c>
      <c r="AC50" s="176">
        <v>0</v>
      </c>
      <c r="AD50" s="176">
        <f t="shared" si="61"/>
        <v>0</v>
      </c>
      <c r="AE50" s="176">
        <v>0</v>
      </c>
      <c r="AF50" s="176">
        <f t="shared" si="62"/>
        <v>0</v>
      </c>
      <c r="AG50" s="176">
        <v>0</v>
      </c>
      <c r="AH50" s="176">
        <f t="shared" si="63"/>
        <v>0</v>
      </c>
      <c r="AI50" s="176">
        <v>0</v>
      </c>
      <c r="AJ50" s="176">
        <f t="shared" si="64"/>
        <v>0</v>
      </c>
      <c r="AK50" s="176">
        <v>0</v>
      </c>
      <c r="AL50" s="176">
        <f t="shared" si="65"/>
        <v>0</v>
      </c>
      <c r="AM50" s="176">
        <v>0</v>
      </c>
      <c r="AN50" s="176">
        <f t="shared" si="66"/>
        <v>0</v>
      </c>
      <c r="AO50" s="176">
        <v>0</v>
      </c>
      <c r="AP50" s="176">
        <f t="shared" si="81"/>
        <v>0</v>
      </c>
      <c r="AQ50" s="168">
        <f t="shared" si="20"/>
        <v>1</v>
      </c>
      <c r="AR50" s="168">
        <f t="shared" si="20"/>
        <v>800</v>
      </c>
    </row>
    <row r="51" spans="1:44" x14ac:dyDescent="0.3">
      <c r="A51" s="428" t="s">
        <v>496</v>
      </c>
      <c r="B51" s="429"/>
      <c r="C51" s="174">
        <v>680</v>
      </c>
      <c r="D51" s="175" t="s">
        <v>497</v>
      </c>
      <c r="E51" s="176">
        <v>0</v>
      </c>
      <c r="F51" s="176">
        <v>680</v>
      </c>
      <c r="G51" s="176">
        <v>1</v>
      </c>
      <c r="H51" s="176">
        <f t="shared" si="58"/>
        <v>680</v>
      </c>
      <c r="I51" s="176">
        <v>0</v>
      </c>
      <c r="J51" s="176">
        <f t="shared" si="59"/>
        <v>0</v>
      </c>
      <c r="K51" s="176">
        <v>0</v>
      </c>
      <c r="L51" s="176">
        <f t="shared" si="59"/>
        <v>0</v>
      </c>
      <c r="M51" s="176">
        <v>1</v>
      </c>
      <c r="N51" s="176">
        <f t="shared" si="59"/>
        <v>680</v>
      </c>
      <c r="O51" s="176">
        <v>0</v>
      </c>
      <c r="P51" s="176">
        <f t="shared" si="59"/>
        <v>0</v>
      </c>
      <c r="Q51" s="176">
        <v>0</v>
      </c>
      <c r="R51" s="176">
        <f t="shared" si="59"/>
        <v>0</v>
      </c>
      <c r="S51" s="176">
        <v>1</v>
      </c>
      <c r="T51" s="176">
        <f t="shared" si="59"/>
        <v>680</v>
      </c>
      <c r="U51" s="176">
        <v>0</v>
      </c>
      <c r="V51" s="176">
        <f t="shared" si="59"/>
        <v>0</v>
      </c>
      <c r="W51" s="176">
        <v>0</v>
      </c>
      <c r="X51" s="176">
        <f t="shared" si="60"/>
        <v>0</v>
      </c>
      <c r="Y51" s="176">
        <v>1</v>
      </c>
      <c r="Z51" s="176">
        <f t="shared" si="61"/>
        <v>680</v>
      </c>
      <c r="AA51" s="176">
        <v>0</v>
      </c>
      <c r="AB51" s="176">
        <f t="shared" si="61"/>
        <v>0</v>
      </c>
      <c r="AC51" s="176">
        <v>0</v>
      </c>
      <c r="AD51" s="176">
        <f t="shared" si="61"/>
        <v>0</v>
      </c>
      <c r="AE51" s="176">
        <v>1</v>
      </c>
      <c r="AF51" s="176">
        <f t="shared" si="62"/>
        <v>680</v>
      </c>
      <c r="AG51" s="176">
        <v>1</v>
      </c>
      <c r="AH51" s="176">
        <f t="shared" si="63"/>
        <v>680</v>
      </c>
      <c r="AI51" s="176">
        <v>1</v>
      </c>
      <c r="AJ51" s="176">
        <f t="shared" si="64"/>
        <v>680</v>
      </c>
      <c r="AK51" s="176">
        <v>1</v>
      </c>
      <c r="AL51" s="176">
        <f t="shared" si="65"/>
        <v>680</v>
      </c>
      <c r="AM51" s="176">
        <v>1</v>
      </c>
      <c r="AN51" s="176">
        <f t="shared" si="66"/>
        <v>680</v>
      </c>
      <c r="AO51" s="176">
        <v>1</v>
      </c>
      <c r="AP51" s="176">
        <f t="shared" si="81"/>
        <v>680</v>
      </c>
      <c r="AQ51" s="168">
        <f t="shared" si="20"/>
        <v>10</v>
      </c>
      <c r="AR51" s="168">
        <f t="shared" si="20"/>
        <v>7480</v>
      </c>
    </row>
    <row r="52" spans="1:44" x14ac:dyDescent="0.3">
      <c r="A52" s="428" t="s">
        <v>498</v>
      </c>
      <c r="B52" s="429"/>
      <c r="C52" s="174">
        <v>280</v>
      </c>
      <c r="D52" s="175" t="s">
        <v>497</v>
      </c>
      <c r="E52" s="176">
        <v>0</v>
      </c>
      <c r="F52" s="176">
        <v>680</v>
      </c>
      <c r="G52" s="176">
        <v>1</v>
      </c>
      <c r="H52" s="176">
        <f t="shared" si="58"/>
        <v>280</v>
      </c>
      <c r="I52" s="176">
        <v>0</v>
      </c>
      <c r="J52" s="176">
        <f t="shared" si="59"/>
        <v>0</v>
      </c>
      <c r="K52" s="176">
        <v>0</v>
      </c>
      <c r="L52" s="176">
        <f t="shared" si="59"/>
        <v>0</v>
      </c>
      <c r="M52" s="176">
        <v>1</v>
      </c>
      <c r="N52" s="176">
        <f t="shared" si="59"/>
        <v>280</v>
      </c>
      <c r="O52" s="176">
        <v>0</v>
      </c>
      <c r="P52" s="176">
        <f t="shared" si="59"/>
        <v>0</v>
      </c>
      <c r="Q52" s="176">
        <v>0</v>
      </c>
      <c r="R52" s="176">
        <f t="shared" si="59"/>
        <v>0</v>
      </c>
      <c r="S52" s="176">
        <v>1</v>
      </c>
      <c r="T52" s="176">
        <f t="shared" si="59"/>
        <v>280</v>
      </c>
      <c r="U52" s="176">
        <v>0</v>
      </c>
      <c r="V52" s="176">
        <f t="shared" si="59"/>
        <v>0</v>
      </c>
      <c r="W52" s="176">
        <v>0</v>
      </c>
      <c r="X52" s="176">
        <f t="shared" si="60"/>
        <v>0</v>
      </c>
      <c r="Y52" s="176">
        <v>1</v>
      </c>
      <c r="Z52" s="176">
        <f t="shared" si="61"/>
        <v>280</v>
      </c>
      <c r="AA52" s="176">
        <v>0</v>
      </c>
      <c r="AB52" s="176">
        <f t="shared" si="61"/>
        <v>0</v>
      </c>
      <c r="AC52" s="176">
        <v>0</v>
      </c>
      <c r="AD52" s="176">
        <f t="shared" si="61"/>
        <v>0</v>
      </c>
      <c r="AE52" s="176">
        <v>1</v>
      </c>
      <c r="AF52" s="176">
        <f t="shared" si="62"/>
        <v>280</v>
      </c>
      <c r="AG52" s="176">
        <v>1</v>
      </c>
      <c r="AH52" s="176">
        <f t="shared" si="63"/>
        <v>280</v>
      </c>
      <c r="AI52" s="176">
        <v>1</v>
      </c>
      <c r="AJ52" s="176">
        <f t="shared" si="64"/>
        <v>280</v>
      </c>
      <c r="AK52" s="176">
        <v>1</v>
      </c>
      <c r="AL52" s="176">
        <f t="shared" si="65"/>
        <v>280</v>
      </c>
      <c r="AM52" s="176">
        <v>1</v>
      </c>
      <c r="AN52" s="176">
        <f t="shared" si="66"/>
        <v>280</v>
      </c>
      <c r="AO52" s="176">
        <v>1</v>
      </c>
      <c r="AP52" s="176">
        <f t="shared" si="81"/>
        <v>280</v>
      </c>
      <c r="AQ52" s="168">
        <f t="shared" si="20"/>
        <v>10</v>
      </c>
      <c r="AR52" s="168">
        <f t="shared" si="20"/>
        <v>3480</v>
      </c>
    </row>
    <row r="53" spans="1:44" x14ac:dyDescent="0.3">
      <c r="A53" s="428" t="s">
        <v>499</v>
      </c>
      <c r="B53" s="429"/>
      <c r="C53" s="174">
        <v>250</v>
      </c>
      <c r="D53" s="175" t="s">
        <v>466</v>
      </c>
      <c r="E53" s="176">
        <v>1</v>
      </c>
      <c r="F53" s="176">
        <f t="shared" si="57"/>
        <v>250</v>
      </c>
      <c r="G53" s="176">
        <v>0</v>
      </c>
      <c r="H53" s="176">
        <f t="shared" si="58"/>
        <v>0</v>
      </c>
      <c r="I53" s="176">
        <v>0</v>
      </c>
      <c r="J53" s="176">
        <f t="shared" si="59"/>
        <v>0</v>
      </c>
      <c r="K53" s="176">
        <v>0</v>
      </c>
      <c r="L53" s="176">
        <f t="shared" si="59"/>
        <v>0</v>
      </c>
      <c r="M53" s="176">
        <v>0</v>
      </c>
      <c r="N53" s="176">
        <f t="shared" si="59"/>
        <v>0</v>
      </c>
      <c r="O53" s="176">
        <v>0</v>
      </c>
      <c r="P53" s="176">
        <f t="shared" si="59"/>
        <v>0</v>
      </c>
      <c r="Q53" s="176">
        <v>0</v>
      </c>
      <c r="R53" s="176">
        <f t="shared" si="59"/>
        <v>0</v>
      </c>
      <c r="S53" s="176">
        <v>0</v>
      </c>
      <c r="T53" s="176">
        <f t="shared" si="59"/>
        <v>0</v>
      </c>
      <c r="U53" s="176">
        <v>0</v>
      </c>
      <c r="V53" s="176">
        <f t="shared" si="59"/>
        <v>0</v>
      </c>
      <c r="W53" s="176">
        <v>0</v>
      </c>
      <c r="X53" s="176">
        <f t="shared" si="60"/>
        <v>0</v>
      </c>
      <c r="Y53" s="176">
        <v>0</v>
      </c>
      <c r="Z53" s="176">
        <f t="shared" si="61"/>
        <v>0</v>
      </c>
      <c r="AA53" s="176">
        <v>0</v>
      </c>
      <c r="AB53" s="176">
        <f t="shared" si="61"/>
        <v>0</v>
      </c>
      <c r="AC53" s="176">
        <v>0</v>
      </c>
      <c r="AD53" s="176">
        <f t="shared" si="61"/>
        <v>0</v>
      </c>
      <c r="AE53" s="176">
        <v>0</v>
      </c>
      <c r="AF53" s="176">
        <f t="shared" si="62"/>
        <v>0</v>
      </c>
      <c r="AG53" s="176">
        <v>0</v>
      </c>
      <c r="AH53" s="176">
        <f t="shared" si="63"/>
        <v>0</v>
      </c>
      <c r="AI53" s="176">
        <v>0</v>
      </c>
      <c r="AJ53" s="176">
        <f t="shared" si="64"/>
        <v>0</v>
      </c>
      <c r="AK53" s="176">
        <v>0</v>
      </c>
      <c r="AL53" s="176">
        <f t="shared" si="65"/>
        <v>0</v>
      </c>
      <c r="AM53" s="176">
        <v>0</v>
      </c>
      <c r="AN53" s="176">
        <f t="shared" si="66"/>
        <v>0</v>
      </c>
      <c r="AO53" s="176"/>
      <c r="AP53" s="176"/>
      <c r="AQ53" s="168">
        <f t="shared" si="20"/>
        <v>1</v>
      </c>
      <c r="AR53" s="168">
        <f t="shared" si="20"/>
        <v>250</v>
      </c>
    </row>
    <row r="54" spans="1:44" x14ac:dyDescent="0.3">
      <c r="A54" s="428" t="s">
        <v>500</v>
      </c>
      <c r="B54" s="429"/>
      <c r="C54" s="174">
        <v>90</v>
      </c>
      <c r="D54" s="175" t="s">
        <v>466</v>
      </c>
      <c r="E54" s="176">
        <v>1</v>
      </c>
      <c r="F54" s="176">
        <f t="shared" si="57"/>
        <v>90</v>
      </c>
      <c r="G54" s="176">
        <v>0</v>
      </c>
      <c r="H54" s="176">
        <f t="shared" si="58"/>
        <v>0</v>
      </c>
      <c r="I54" s="176">
        <v>0</v>
      </c>
      <c r="J54" s="176">
        <f t="shared" si="59"/>
        <v>0</v>
      </c>
      <c r="K54" s="176">
        <v>0</v>
      </c>
      <c r="L54" s="176">
        <f t="shared" si="59"/>
        <v>0</v>
      </c>
      <c r="M54" s="176">
        <v>0</v>
      </c>
      <c r="N54" s="176">
        <f t="shared" si="59"/>
        <v>0</v>
      </c>
      <c r="O54" s="176">
        <v>0</v>
      </c>
      <c r="P54" s="176">
        <f t="shared" si="59"/>
        <v>0</v>
      </c>
      <c r="Q54" s="176">
        <v>0</v>
      </c>
      <c r="R54" s="176">
        <f t="shared" si="59"/>
        <v>0</v>
      </c>
      <c r="S54" s="176">
        <v>0</v>
      </c>
      <c r="T54" s="176">
        <f t="shared" si="59"/>
        <v>0</v>
      </c>
      <c r="U54" s="176">
        <v>0</v>
      </c>
      <c r="V54" s="176">
        <f t="shared" si="59"/>
        <v>0</v>
      </c>
      <c r="W54" s="176">
        <v>0</v>
      </c>
      <c r="X54" s="176">
        <f t="shared" si="60"/>
        <v>0</v>
      </c>
      <c r="Y54" s="176">
        <v>0</v>
      </c>
      <c r="Z54" s="176">
        <f t="shared" si="61"/>
        <v>0</v>
      </c>
      <c r="AA54" s="176">
        <v>0</v>
      </c>
      <c r="AB54" s="176">
        <f t="shared" si="61"/>
        <v>0</v>
      </c>
      <c r="AC54" s="176">
        <v>0</v>
      </c>
      <c r="AD54" s="176">
        <f t="shared" si="61"/>
        <v>0</v>
      </c>
      <c r="AE54" s="176">
        <v>0</v>
      </c>
      <c r="AF54" s="176">
        <f t="shared" si="62"/>
        <v>0</v>
      </c>
      <c r="AG54" s="176">
        <v>0</v>
      </c>
      <c r="AH54" s="176">
        <f t="shared" si="63"/>
        <v>0</v>
      </c>
      <c r="AI54" s="176">
        <v>0</v>
      </c>
      <c r="AJ54" s="176">
        <f t="shared" si="64"/>
        <v>0</v>
      </c>
      <c r="AK54" s="176">
        <v>0</v>
      </c>
      <c r="AL54" s="176">
        <f t="shared" si="65"/>
        <v>0</v>
      </c>
      <c r="AM54" s="176">
        <v>0</v>
      </c>
      <c r="AN54" s="176">
        <f t="shared" si="66"/>
        <v>0</v>
      </c>
      <c r="AO54" s="176"/>
      <c r="AP54" s="176"/>
      <c r="AQ54" s="168">
        <f t="shared" si="20"/>
        <v>1</v>
      </c>
      <c r="AR54" s="168">
        <f t="shared" si="20"/>
        <v>90</v>
      </c>
    </row>
    <row r="55" spans="1:44" x14ac:dyDescent="0.3">
      <c r="A55" s="428" t="s">
        <v>501</v>
      </c>
      <c r="B55" s="429"/>
      <c r="C55" s="174">
        <v>5000</v>
      </c>
      <c r="D55" s="175" t="s">
        <v>466</v>
      </c>
      <c r="E55" s="176">
        <v>1</v>
      </c>
      <c r="F55" s="176">
        <f t="shared" si="57"/>
        <v>5000</v>
      </c>
      <c r="G55" s="176">
        <v>0</v>
      </c>
      <c r="H55" s="176">
        <f t="shared" si="58"/>
        <v>0</v>
      </c>
      <c r="I55" s="176">
        <v>0</v>
      </c>
      <c r="J55" s="176">
        <f t="shared" si="59"/>
        <v>0</v>
      </c>
      <c r="K55" s="176">
        <v>0</v>
      </c>
      <c r="L55" s="176">
        <f t="shared" si="59"/>
        <v>0</v>
      </c>
      <c r="M55" s="176">
        <v>0</v>
      </c>
      <c r="N55" s="176">
        <f t="shared" si="59"/>
        <v>0</v>
      </c>
      <c r="O55" s="176">
        <v>0</v>
      </c>
      <c r="P55" s="176">
        <f t="shared" si="59"/>
        <v>0</v>
      </c>
      <c r="Q55" s="176">
        <v>0</v>
      </c>
      <c r="R55" s="176">
        <f t="shared" si="59"/>
        <v>0</v>
      </c>
      <c r="S55" s="176">
        <v>0</v>
      </c>
      <c r="T55" s="176">
        <f t="shared" si="59"/>
        <v>0</v>
      </c>
      <c r="U55" s="176">
        <v>0</v>
      </c>
      <c r="V55" s="176">
        <f t="shared" si="59"/>
        <v>0</v>
      </c>
      <c r="W55" s="176">
        <v>0</v>
      </c>
      <c r="X55" s="176">
        <f t="shared" si="60"/>
        <v>0</v>
      </c>
      <c r="Y55" s="176">
        <v>0</v>
      </c>
      <c r="Z55" s="176">
        <f t="shared" si="61"/>
        <v>0</v>
      </c>
      <c r="AA55" s="176">
        <v>0</v>
      </c>
      <c r="AB55" s="176">
        <f t="shared" si="61"/>
        <v>0</v>
      </c>
      <c r="AC55" s="176">
        <v>0</v>
      </c>
      <c r="AD55" s="176">
        <f t="shared" si="61"/>
        <v>0</v>
      </c>
      <c r="AE55" s="176">
        <v>0</v>
      </c>
      <c r="AF55" s="176">
        <f t="shared" si="62"/>
        <v>0</v>
      </c>
      <c r="AG55" s="176">
        <v>0</v>
      </c>
      <c r="AH55" s="176">
        <f t="shared" si="63"/>
        <v>0</v>
      </c>
      <c r="AI55" s="176">
        <v>0</v>
      </c>
      <c r="AJ55" s="176">
        <f t="shared" si="64"/>
        <v>0</v>
      </c>
      <c r="AK55" s="176">
        <v>0</v>
      </c>
      <c r="AL55" s="176">
        <f t="shared" si="65"/>
        <v>0</v>
      </c>
      <c r="AM55" s="176">
        <v>0</v>
      </c>
      <c r="AN55" s="176">
        <f t="shared" si="66"/>
        <v>0</v>
      </c>
      <c r="AO55" s="176"/>
      <c r="AP55" s="176"/>
      <c r="AQ55" s="168">
        <f t="shared" si="20"/>
        <v>1</v>
      </c>
      <c r="AR55" s="168">
        <f t="shared" si="20"/>
        <v>5000</v>
      </c>
    </row>
    <row r="56" spans="1:44" x14ac:dyDescent="0.3">
      <c r="A56" s="426" t="s">
        <v>502</v>
      </c>
      <c r="B56" s="427"/>
      <c r="C56" s="174">
        <v>5000</v>
      </c>
      <c r="D56" s="175" t="s">
        <v>466</v>
      </c>
      <c r="E56" s="176">
        <v>2</v>
      </c>
      <c r="F56" s="176">
        <f t="shared" si="57"/>
        <v>10000</v>
      </c>
      <c r="G56" s="176">
        <v>0</v>
      </c>
      <c r="H56" s="176">
        <f t="shared" si="58"/>
        <v>0</v>
      </c>
      <c r="I56" s="176">
        <v>0</v>
      </c>
      <c r="J56" s="176">
        <f t="shared" si="59"/>
        <v>0</v>
      </c>
      <c r="K56" s="176">
        <v>0</v>
      </c>
      <c r="L56" s="176">
        <f t="shared" si="59"/>
        <v>0</v>
      </c>
      <c r="M56" s="176">
        <v>0</v>
      </c>
      <c r="N56" s="176">
        <f t="shared" si="59"/>
        <v>0</v>
      </c>
      <c r="O56" s="176">
        <v>0</v>
      </c>
      <c r="P56" s="176">
        <f t="shared" si="59"/>
        <v>0</v>
      </c>
      <c r="Q56" s="176">
        <v>0</v>
      </c>
      <c r="R56" s="176">
        <f t="shared" si="59"/>
        <v>0</v>
      </c>
      <c r="S56" s="176">
        <v>0</v>
      </c>
      <c r="T56" s="176">
        <f t="shared" si="59"/>
        <v>0</v>
      </c>
      <c r="U56" s="176">
        <v>0</v>
      </c>
      <c r="V56" s="176">
        <f t="shared" si="59"/>
        <v>0</v>
      </c>
      <c r="W56" s="176">
        <v>0</v>
      </c>
      <c r="X56" s="176">
        <f t="shared" si="60"/>
        <v>0</v>
      </c>
      <c r="Y56" s="176">
        <v>0</v>
      </c>
      <c r="Z56" s="176">
        <f t="shared" si="61"/>
        <v>0</v>
      </c>
      <c r="AA56" s="176">
        <v>0</v>
      </c>
      <c r="AB56" s="176">
        <f t="shared" si="61"/>
        <v>0</v>
      </c>
      <c r="AC56" s="176">
        <v>0</v>
      </c>
      <c r="AD56" s="176">
        <f t="shared" si="61"/>
        <v>0</v>
      </c>
      <c r="AE56" s="176">
        <v>0</v>
      </c>
      <c r="AF56" s="176">
        <f t="shared" si="62"/>
        <v>0</v>
      </c>
      <c r="AG56" s="176">
        <v>0</v>
      </c>
      <c r="AH56" s="176">
        <f t="shared" si="63"/>
        <v>0</v>
      </c>
      <c r="AI56" s="176">
        <v>0</v>
      </c>
      <c r="AJ56" s="176">
        <f t="shared" si="64"/>
        <v>0</v>
      </c>
      <c r="AK56" s="176">
        <v>0</v>
      </c>
      <c r="AL56" s="176">
        <f t="shared" si="65"/>
        <v>0</v>
      </c>
      <c r="AM56" s="176">
        <v>0</v>
      </c>
      <c r="AN56" s="176">
        <f t="shared" si="66"/>
        <v>0</v>
      </c>
      <c r="AO56" s="176"/>
      <c r="AP56" s="176"/>
      <c r="AQ56" s="168">
        <f t="shared" si="20"/>
        <v>2</v>
      </c>
      <c r="AR56" s="168">
        <f t="shared" si="20"/>
        <v>10000</v>
      </c>
    </row>
    <row r="57" spans="1:44" x14ac:dyDescent="0.3">
      <c r="A57" s="426" t="s">
        <v>503</v>
      </c>
      <c r="B57" s="427"/>
      <c r="C57" s="174">
        <v>2000</v>
      </c>
      <c r="D57" s="175" t="s">
        <v>466</v>
      </c>
      <c r="E57" s="176">
        <v>2</v>
      </c>
      <c r="F57" s="176">
        <f t="shared" si="57"/>
        <v>4000</v>
      </c>
      <c r="G57" s="176">
        <v>0</v>
      </c>
      <c r="H57" s="176">
        <f t="shared" si="58"/>
        <v>0</v>
      </c>
      <c r="I57" s="176">
        <v>0</v>
      </c>
      <c r="J57" s="176">
        <f t="shared" si="59"/>
        <v>0</v>
      </c>
      <c r="K57" s="176">
        <v>0</v>
      </c>
      <c r="L57" s="176">
        <f t="shared" si="59"/>
        <v>0</v>
      </c>
      <c r="M57" s="176">
        <v>0</v>
      </c>
      <c r="N57" s="176">
        <f t="shared" si="59"/>
        <v>0</v>
      </c>
      <c r="O57" s="176">
        <v>0</v>
      </c>
      <c r="P57" s="176">
        <f t="shared" si="59"/>
        <v>0</v>
      </c>
      <c r="Q57" s="176">
        <v>0</v>
      </c>
      <c r="R57" s="176">
        <f t="shared" si="59"/>
        <v>0</v>
      </c>
      <c r="S57" s="176">
        <v>0</v>
      </c>
      <c r="T57" s="176">
        <f t="shared" si="59"/>
        <v>0</v>
      </c>
      <c r="U57" s="176">
        <v>0</v>
      </c>
      <c r="V57" s="176">
        <f t="shared" si="59"/>
        <v>0</v>
      </c>
      <c r="W57" s="176">
        <v>0</v>
      </c>
      <c r="X57" s="176">
        <f t="shared" si="60"/>
        <v>0</v>
      </c>
      <c r="Y57" s="176">
        <v>0</v>
      </c>
      <c r="Z57" s="176">
        <f t="shared" si="61"/>
        <v>0</v>
      </c>
      <c r="AA57" s="176">
        <v>0</v>
      </c>
      <c r="AB57" s="176">
        <f t="shared" si="61"/>
        <v>0</v>
      </c>
      <c r="AC57" s="176">
        <v>0</v>
      </c>
      <c r="AD57" s="176">
        <f t="shared" si="61"/>
        <v>0</v>
      </c>
      <c r="AE57" s="176">
        <v>0</v>
      </c>
      <c r="AF57" s="176">
        <f t="shared" si="62"/>
        <v>0</v>
      </c>
      <c r="AG57" s="176">
        <v>0</v>
      </c>
      <c r="AH57" s="176">
        <f t="shared" si="63"/>
        <v>0</v>
      </c>
      <c r="AI57" s="176">
        <v>0</v>
      </c>
      <c r="AJ57" s="176">
        <f t="shared" si="64"/>
        <v>0</v>
      </c>
      <c r="AK57" s="176">
        <v>0</v>
      </c>
      <c r="AL57" s="176">
        <f t="shared" si="65"/>
        <v>0</v>
      </c>
      <c r="AM57" s="176">
        <v>0</v>
      </c>
      <c r="AN57" s="176">
        <f t="shared" si="66"/>
        <v>0</v>
      </c>
      <c r="AO57" s="176"/>
      <c r="AP57" s="176"/>
      <c r="AQ57" s="168">
        <f t="shared" si="20"/>
        <v>2</v>
      </c>
      <c r="AR57" s="168">
        <f t="shared" si="20"/>
        <v>4000</v>
      </c>
    </row>
    <row r="58" spans="1:44" x14ac:dyDescent="0.3">
      <c r="A58" s="426" t="s">
        <v>504</v>
      </c>
      <c r="B58" s="427"/>
      <c r="C58" s="174">
        <v>11400</v>
      </c>
      <c r="D58" s="175" t="s">
        <v>466</v>
      </c>
      <c r="E58" s="176">
        <v>1</v>
      </c>
      <c r="F58" s="176">
        <f t="shared" si="57"/>
        <v>11400</v>
      </c>
      <c r="G58" s="176">
        <v>0</v>
      </c>
      <c r="H58" s="176">
        <f t="shared" si="58"/>
        <v>0</v>
      </c>
      <c r="I58" s="176">
        <v>0</v>
      </c>
      <c r="J58" s="176">
        <f t="shared" si="59"/>
        <v>0</v>
      </c>
      <c r="K58" s="176">
        <v>0</v>
      </c>
      <c r="L58" s="176">
        <f t="shared" si="59"/>
        <v>0</v>
      </c>
      <c r="M58" s="176">
        <v>0</v>
      </c>
      <c r="N58" s="176">
        <f t="shared" si="59"/>
        <v>0</v>
      </c>
      <c r="O58" s="176">
        <v>0</v>
      </c>
      <c r="P58" s="176">
        <f t="shared" si="59"/>
        <v>0</v>
      </c>
      <c r="Q58" s="176">
        <v>0</v>
      </c>
      <c r="R58" s="176">
        <f t="shared" si="59"/>
        <v>0</v>
      </c>
      <c r="S58" s="176">
        <v>0</v>
      </c>
      <c r="T58" s="176">
        <f t="shared" si="59"/>
        <v>0</v>
      </c>
      <c r="U58" s="176">
        <v>0</v>
      </c>
      <c r="V58" s="176">
        <f t="shared" si="59"/>
        <v>0</v>
      </c>
      <c r="W58" s="176">
        <v>0</v>
      </c>
      <c r="X58" s="176">
        <f t="shared" si="60"/>
        <v>0</v>
      </c>
      <c r="Y58" s="176">
        <v>0</v>
      </c>
      <c r="Z58" s="176">
        <f t="shared" si="61"/>
        <v>0</v>
      </c>
      <c r="AA58" s="176">
        <v>0</v>
      </c>
      <c r="AB58" s="176">
        <f t="shared" si="61"/>
        <v>0</v>
      </c>
      <c r="AC58" s="176">
        <v>0</v>
      </c>
      <c r="AD58" s="176">
        <f t="shared" si="61"/>
        <v>0</v>
      </c>
      <c r="AE58" s="176">
        <v>0</v>
      </c>
      <c r="AF58" s="176">
        <f t="shared" si="62"/>
        <v>0</v>
      </c>
      <c r="AG58" s="176">
        <v>0</v>
      </c>
      <c r="AH58" s="176">
        <f t="shared" si="63"/>
        <v>0</v>
      </c>
      <c r="AI58" s="176">
        <v>0</v>
      </c>
      <c r="AJ58" s="176">
        <f t="shared" si="64"/>
        <v>0</v>
      </c>
      <c r="AK58" s="176">
        <v>0</v>
      </c>
      <c r="AL58" s="176">
        <f t="shared" si="65"/>
        <v>0</v>
      </c>
      <c r="AM58" s="176">
        <v>0</v>
      </c>
      <c r="AN58" s="176">
        <f t="shared" si="66"/>
        <v>0</v>
      </c>
      <c r="AO58" s="176"/>
      <c r="AP58" s="176"/>
      <c r="AQ58" s="168">
        <f t="shared" si="20"/>
        <v>1</v>
      </c>
      <c r="AR58" s="168">
        <f t="shared" si="20"/>
        <v>11400</v>
      </c>
    </row>
    <row r="59" spans="1:44" x14ac:dyDescent="0.3">
      <c r="A59" s="428" t="s">
        <v>505</v>
      </c>
      <c r="B59" s="429"/>
      <c r="C59" s="174">
        <v>500</v>
      </c>
      <c r="D59" s="175" t="s">
        <v>466</v>
      </c>
      <c r="E59" s="176">
        <v>1</v>
      </c>
      <c r="F59" s="176">
        <f t="shared" si="57"/>
        <v>500</v>
      </c>
      <c r="G59" s="176">
        <v>0</v>
      </c>
      <c r="H59" s="176">
        <f t="shared" si="58"/>
        <v>0</v>
      </c>
      <c r="I59" s="176">
        <v>0</v>
      </c>
      <c r="J59" s="176">
        <f t="shared" si="59"/>
        <v>0</v>
      </c>
      <c r="K59" s="176">
        <v>0</v>
      </c>
      <c r="L59" s="176">
        <f t="shared" si="59"/>
        <v>0</v>
      </c>
      <c r="M59" s="176">
        <v>0</v>
      </c>
      <c r="N59" s="176">
        <f t="shared" si="59"/>
        <v>0</v>
      </c>
      <c r="O59" s="176">
        <v>0</v>
      </c>
      <c r="P59" s="176">
        <f t="shared" si="59"/>
        <v>0</v>
      </c>
      <c r="Q59" s="176">
        <v>0</v>
      </c>
      <c r="R59" s="176">
        <f t="shared" si="59"/>
        <v>0</v>
      </c>
      <c r="S59" s="176">
        <v>0</v>
      </c>
      <c r="T59" s="176">
        <f t="shared" si="59"/>
        <v>0</v>
      </c>
      <c r="U59" s="176">
        <v>0</v>
      </c>
      <c r="V59" s="176">
        <f t="shared" si="59"/>
        <v>0</v>
      </c>
      <c r="W59" s="176">
        <v>0</v>
      </c>
      <c r="X59" s="176">
        <f t="shared" si="60"/>
        <v>0</v>
      </c>
      <c r="Y59" s="176">
        <v>0</v>
      </c>
      <c r="Z59" s="176">
        <f t="shared" si="61"/>
        <v>0</v>
      </c>
      <c r="AA59" s="176">
        <v>0</v>
      </c>
      <c r="AB59" s="176">
        <f t="shared" si="61"/>
        <v>0</v>
      </c>
      <c r="AC59" s="176">
        <v>0</v>
      </c>
      <c r="AD59" s="176">
        <f t="shared" si="61"/>
        <v>0</v>
      </c>
      <c r="AE59" s="176">
        <v>0</v>
      </c>
      <c r="AF59" s="176">
        <f t="shared" si="62"/>
        <v>0</v>
      </c>
      <c r="AG59" s="176">
        <v>0</v>
      </c>
      <c r="AH59" s="176">
        <f t="shared" si="63"/>
        <v>0</v>
      </c>
      <c r="AI59" s="176">
        <v>0</v>
      </c>
      <c r="AJ59" s="176">
        <f t="shared" si="64"/>
        <v>0</v>
      </c>
      <c r="AK59" s="176">
        <v>0</v>
      </c>
      <c r="AL59" s="176">
        <f t="shared" si="65"/>
        <v>0</v>
      </c>
      <c r="AM59" s="176">
        <v>0</v>
      </c>
      <c r="AN59" s="176">
        <f t="shared" si="66"/>
        <v>0</v>
      </c>
      <c r="AO59" s="176"/>
      <c r="AP59" s="176"/>
      <c r="AQ59" s="168">
        <f t="shared" si="20"/>
        <v>1</v>
      </c>
      <c r="AR59" s="168">
        <f t="shared" si="20"/>
        <v>500</v>
      </c>
    </row>
    <row r="60" spans="1:44" x14ac:dyDescent="0.3">
      <c r="A60" s="428" t="s">
        <v>506</v>
      </c>
      <c r="B60" s="429"/>
      <c r="C60" s="174">
        <v>2000</v>
      </c>
      <c r="D60" s="175" t="s">
        <v>466</v>
      </c>
      <c r="E60" s="176">
        <v>1</v>
      </c>
      <c r="F60" s="176">
        <f t="shared" si="57"/>
        <v>2000</v>
      </c>
      <c r="G60" s="176">
        <v>0</v>
      </c>
      <c r="H60" s="176">
        <f t="shared" si="58"/>
        <v>0</v>
      </c>
      <c r="I60" s="176">
        <v>0</v>
      </c>
      <c r="J60" s="176">
        <f t="shared" si="59"/>
        <v>0</v>
      </c>
      <c r="K60" s="176">
        <v>0</v>
      </c>
      <c r="L60" s="176">
        <f t="shared" si="59"/>
        <v>0</v>
      </c>
      <c r="M60" s="176">
        <v>0</v>
      </c>
      <c r="N60" s="176">
        <f t="shared" si="59"/>
        <v>0</v>
      </c>
      <c r="O60" s="176">
        <v>0</v>
      </c>
      <c r="P60" s="176">
        <f t="shared" si="59"/>
        <v>0</v>
      </c>
      <c r="Q60" s="176">
        <v>0</v>
      </c>
      <c r="R60" s="176">
        <f t="shared" si="59"/>
        <v>0</v>
      </c>
      <c r="S60" s="176">
        <v>0</v>
      </c>
      <c r="T60" s="176">
        <f t="shared" si="59"/>
        <v>0</v>
      </c>
      <c r="U60" s="176">
        <v>0</v>
      </c>
      <c r="V60" s="176">
        <f t="shared" si="59"/>
        <v>0</v>
      </c>
      <c r="W60" s="176">
        <v>0</v>
      </c>
      <c r="X60" s="176">
        <f t="shared" si="60"/>
        <v>0</v>
      </c>
      <c r="Y60" s="176">
        <v>0</v>
      </c>
      <c r="Z60" s="176">
        <f t="shared" si="61"/>
        <v>0</v>
      </c>
      <c r="AA60" s="176">
        <v>0</v>
      </c>
      <c r="AB60" s="176">
        <f t="shared" si="61"/>
        <v>0</v>
      </c>
      <c r="AC60" s="176">
        <v>0</v>
      </c>
      <c r="AD60" s="176">
        <f t="shared" si="61"/>
        <v>0</v>
      </c>
      <c r="AE60" s="176">
        <v>0</v>
      </c>
      <c r="AF60" s="176">
        <f t="shared" si="62"/>
        <v>0</v>
      </c>
      <c r="AG60" s="176">
        <v>0</v>
      </c>
      <c r="AH60" s="176">
        <f t="shared" si="63"/>
        <v>0</v>
      </c>
      <c r="AI60" s="176">
        <v>0</v>
      </c>
      <c r="AJ60" s="176">
        <f t="shared" si="64"/>
        <v>0</v>
      </c>
      <c r="AK60" s="176">
        <v>0</v>
      </c>
      <c r="AL60" s="176">
        <f t="shared" si="65"/>
        <v>0</v>
      </c>
      <c r="AM60" s="176">
        <v>0</v>
      </c>
      <c r="AN60" s="176">
        <f t="shared" si="66"/>
        <v>0</v>
      </c>
      <c r="AO60" s="176"/>
      <c r="AP60" s="176"/>
      <c r="AQ60" s="168">
        <f t="shared" si="20"/>
        <v>1</v>
      </c>
      <c r="AR60" s="168">
        <f t="shared" si="20"/>
        <v>2000</v>
      </c>
    </row>
    <row r="61" spans="1:44" x14ac:dyDescent="0.3">
      <c r="A61" s="428" t="s">
        <v>507</v>
      </c>
      <c r="B61" s="429"/>
      <c r="C61" s="174">
        <v>400</v>
      </c>
      <c r="D61" s="175" t="s">
        <v>466</v>
      </c>
      <c r="E61" s="176">
        <v>1</v>
      </c>
      <c r="F61" s="176">
        <f t="shared" si="57"/>
        <v>400</v>
      </c>
      <c r="G61" s="176">
        <v>0</v>
      </c>
      <c r="H61" s="176">
        <f t="shared" si="58"/>
        <v>0</v>
      </c>
      <c r="I61" s="176">
        <v>0</v>
      </c>
      <c r="J61" s="176">
        <f t="shared" si="59"/>
        <v>0</v>
      </c>
      <c r="K61" s="176">
        <v>0</v>
      </c>
      <c r="L61" s="176">
        <f t="shared" si="59"/>
        <v>0</v>
      </c>
      <c r="M61" s="176">
        <v>0</v>
      </c>
      <c r="N61" s="176">
        <f t="shared" si="59"/>
        <v>0</v>
      </c>
      <c r="O61" s="176">
        <v>0</v>
      </c>
      <c r="P61" s="176">
        <f t="shared" si="59"/>
        <v>0</v>
      </c>
      <c r="Q61" s="176">
        <v>0</v>
      </c>
      <c r="R61" s="176">
        <f t="shared" si="59"/>
        <v>0</v>
      </c>
      <c r="S61" s="176">
        <v>0</v>
      </c>
      <c r="T61" s="176">
        <f t="shared" si="59"/>
        <v>0</v>
      </c>
      <c r="U61" s="176">
        <v>0</v>
      </c>
      <c r="V61" s="176">
        <f t="shared" si="59"/>
        <v>0</v>
      </c>
      <c r="W61" s="176">
        <v>0</v>
      </c>
      <c r="X61" s="176">
        <f t="shared" si="60"/>
        <v>0</v>
      </c>
      <c r="Y61" s="176">
        <v>0</v>
      </c>
      <c r="Z61" s="176">
        <f t="shared" si="61"/>
        <v>0</v>
      </c>
      <c r="AA61" s="176">
        <v>0</v>
      </c>
      <c r="AB61" s="176">
        <f t="shared" si="61"/>
        <v>0</v>
      </c>
      <c r="AC61" s="176">
        <v>0</v>
      </c>
      <c r="AD61" s="176">
        <f t="shared" si="61"/>
        <v>0</v>
      </c>
      <c r="AE61" s="176">
        <v>0</v>
      </c>
      <c r="AF61" s="176">
        <f t="shared" si="62"/>
        <v>0</v>
      </c>
      <c r="AG61" s="176">
        <v>0</v>
      </c>
      <c r="AH61" s="176">
        <f t="shared" si="63"/>
        <v>0</v>
      </c>
      <c r="AI61" s="176">
        <v>0</v>
      </c>
      <c r="AJ61" s="176">
        <f t="shared" si="64"/>
        <v>0</v>
      </c>
      <c r="AK61" s="176">
        <v>0</v>
      </c>
      <c r="AL61" s="176">
        <f t="shared" si="65"/>
        <v>0</v>
      </c>
      <c r="AM61" s="176">
        <v>0</v>
      </c>
      <c r="AN61" s="176">
        <f t="shared" si="66"/>
        <v>0</v>
      </c>
      <c r="AO61" s="176"/>
      <c r="AP61" s="176"/>
      <c r="AQ61" s="168">
        <f t="shared" si="20"/>
        <v>1</v>
      </c>
      <c r="AR61" s="168">
        <f t="shared" si="20"/>
        <v>400</v>
      </c>
    </row>
    <row r="62" spans="1:44" x14ac:dyDescent="0.3">
      <c r="A62" s="428" t="s">
        <v>508</v>
      </c>
      <c r="B62" s="429"/>
      <c r="C62" s="174">
        <v>200</v>
      </c>
      <c r="D62" s="175" t="s">
        <v>481</v>
      </c>
      <c r="E62" s="176">
        <v>0</v>
      </c>
      <c r="F62" s="176">
        <f t="shared" si="57"/>
        <v>0</v>
      </c>
      <c r="G62" s="176">
        <v>1</v>
      </c>
      <c r="H62" s="176">
        <f t="shared" si="58"/>
        <v>200</v>
      </c>
      <c r="I62" s="176">
        <v>1</v>
      </c>
      <c r="J62" s="176">
        <f t="shared" si="59"/>
        <v>200</v>
      </c>
      <c r="K62" s="176">
        <v>1</v>
      </c>
      <c r="L62" s="176">
        <f t="shared" si="59"/>
        <v>200</v>
      </c>
      <c r="M62" s="176">
        <v>1</v>
      </c>
      <c r="N62" s="176">
        <f t="shared" si="59"/>
        <v>200</v>
      </c>
      <c r="O62" s="176">
        <v>1</v>
      </c>
      <c r="P62" s="176">
        <f t="shared" si="59"/>
        <v>200</v>
      </c>
      <c r="Q62" s="176">
        <v>1</v>
      </c>
      <c r="R62" s="176">
        <f t="shared" si="59"/>
        <v>200</v>
      </c>
      <c r="S62" s="176">
        <v>1</v>
      </c>
      <c r="T62" s="176">
        <f t="shared" si="59"/>
        <v>200</v>
      </c>
      <c r="U62" s="176">
        <v>1</v>
      </c>
      <c r="V62" s="176">
        <f t="shared" si="59"/>
        <v>200</v>
      </c>
      <c r="W62" s="176">
        <v>1</v>
      </c>
      <c r="X62" s="176">
        <f t="shared" si="60"/>
        <v>200</v>
      </c>
      <c r="Y62" s="176">
        <v>1</v>
      </c>
      <c r="Z62" s="176">
        <f t="shared" si="61"/>
        <v>200</v>
      </c>
      <c r="AA62" s="176">
        <v>1</v>
      </c>
      <c r="AB62" s="176">
        <f t="shared" si="61"/>
        <v>200</v>
      </c>
      <c r="AC62" s="176">
        <v>1</v>
      </c>
      <c r="AD62" s="176">
        <f t="shared" si="61"/>
        <v>200</v>
      </c>
      <c r="AE62" s="176">
        <v>1</v>
      </c>
      <c r="AF62" s="176">
        <f t="shared" si="62"/>
        <v>200</v>
      </c>
      <c r="AG62" s="176">
        <v>1</v>
      </c>
      <c r="AH62" s="176">
        <f t="shared" si="63"/>
        <v>200</v>
      </c>
      <c r="AI62" s="176">
        <v>1</v>
      </c>
      <c r="AJ62" s="176">
        <f t="shared" si="64"/>
        <v>200</v>
      </c>
      <c r="AK62" s="176">
        <v>1</v>
      </c>
      <c r="AL62" s="176">
        <f t="shared" si="65"/>
        <v>200</v>
      </c>
      <c r="AM62" s="176">
        <v>1</v>
      </c>
      <c r="AN62" s="176">
        <f t="shared" si="66"/>
        <v>200</v>
      </c>
      <c r="AO62" s="176"/>
      <c r="AP62" s="176"/>
      <c r="AQ62" s="168">
        <f t="shared" si="20"/>
        <v>17</v>
      </c>
      <c r="AR62" s="168">
        <f t="shared" si="20"/>
        <v>3400</v>
      </c>
    </row>
    <row r="63" spans="1:44" x14ac:dyDescent="0.3">
      <c r="A63" s="428" t="s">
        <v>509</v>
      </c>
      <c r="B63" s="429"/>
      <c r="C63" s="174">
        <v>200</v>
      </c>
      <c r="D63" s="175" t="s">
        <v>466</v>
      </c>
      <c r="E63" s="176">
        <v>1</v>
      </c>
      <c r="F63" s="176">
        <f t="shared" si="57"/>
        <v>200</v>
      </c>
      <c r="G63" s="176">
        <v>0</v>
      </c>
      <c r="H63" s="176">
        <f t="shared" si="58"/>
        <v>0</v>
      </c>
      <c r="I63" s="176">
        <v>0</v>
      </c>
      <c r="J63" s="176">
        <f t="shared" si="59"/>
        <v>0</v>
      </c>
      <c r="K63" s="176">
        <v>0</v>
      </c>
      <c r="L63" s="176">
        <f t="shared" si="59"/>
        <v>0</v>
      </c>
      <c r="M63" s="176">
        <v>0</v>
      </c>
      <c r="N63" s="176">
        <f t="shared" si="59"/>
        <v>0</v>
      </c>
      <c r="O63" s="176">
        <v>0</v>
      </c>
      <c r="P63" s="176">
        <f t="shared" si="59"/>
        <v>0</v>
      </c>
      <c r="Q63" s="176">
        <v>0</v>
      </c>
      <c r="R63" s="176">
        <f t="shared" si="59"/>
        <v>0</v>
      </c>
      <c r="S63" s="176">
        <v>0</v>
      </c>
      <c r="T63" s="176">
        <f t="shared" si="59"/>
        <v>0</v>
      </c>
      <c r="U63" s="176">
        <v>0</v>
      </c>
      <c r="V63" s="176">
        <f t="shared" si="59"/>
        <v>0</v>
      </c>
      <c r="W63" s="176">
        <v>0</v>
      </c>
      <c r="X63" s="176">
        <f t="shared" si="60"/>
        <v>0</v>
      </c>
      <c r="Y63" s="176">
        <v>0</v>
      </c>
      <c r="Z63" s="176">
        <f t="shared" si="61"/>
        <v>0</v>
      </c>
      <c r="AA63" s="176">
        <v>0</v>
      </c>
      <c r="AB63" s="176">
        <f t="shared" si="61"/>
        <v>0</v>
      </c>
      <c r="AC63" s="176">
        <v>0</v>
      </c>
      <c r="AD63" s="176">
        <f t="shared" si="61"/>
        <v>0</v>
      </c>
      <c r="AE63" s="176">
        <v>0</v>
      </c>
      <c r="AF63" s="176">
        <f t="shared" si="62"/>
        <v>0</v>
      </c>
      <c r="AG63" s="176">
        <v>0</v>
      </c>
      <c r="AH63" s="176">
        <f t="shared" si="63"/>
        <v>0</v>
      </c>
      <c r="AI63" s="176">
        <v>0</v>
      </c>
      <c r="AJ63" s="176">
        <f t="shared" si="64"/>
        <v>0</v>
      </c>
      <c r="AK63" s="176">
        <v>0</v>
      </c>
      <c r="AL63" s="176">
        <f t="shared" si="65"/>
        <v>0</v>
      </c>
      <c r="AM63" s="176">
        <v>0</v>
      </c>
      <c r="AN63" s="176">
        <f t="shared" si="66"/>
        <v>0</v>
      </c>
      <c r="AO63" s="176"/>
      <c r="AP63" s="176"/>
      <c r="AQ63" s="168">
        <f t="shared" si="20"/>
        <v>1</v>
      </c>
      <c r="AR63" s="168">
        <f t="shared" si="20"/>
        <v>200</v>
      </c>
    </row>
    <row r="64" spans="1:44" x14ac:dyDescent="0.3">
      <c r="A64" s="428" t="s">
        <v>510</v>
      </c>
      <c r="B64" s="429"/>
      <c r="C64" s="174">
        <v>3500</v>
      </c>
      <c r="D64" s="175" t="s">
        <v>466</v>
      </c>
      <c r="E64" s="176">
        <v>1</v>
      </c>
      <c r="F64" s="176">
        <f t="shared" si="57"/>
        <v>3500</v>
      </c>
      <c r="G64" s="176">
        <v>0</v>
      </c>
      <c r="H64" s="176">
        <f t="shared" si="58"/>
        <v>0</v>
      </c>
      <c r="I64" s="176">
        <v>0</v>
      </c>
      <c r="J64" s="176">
        <f t="shared" ref="J64:J123" si="82">+I64*$C64</f>
        <v>0</v>
      </c>
      <c r="K64" s="176">
        <v>0</v>
      </c>
      <c r="L64" s="176">
        <f t="shared" ref="L64:L123" si="83">+K64*$C64</f>
        <v>0</v>
      </c>
      <c r="M64" s="176">
        <v>0</v>
      </c>
      <c r="N64" s="176">
        <f t="shared" ref="N64:N123" si="84">+M64*$C64</f>
        <v>0</v>
      </c>
      <c r="O64" s="176">
        <v>0</v>
      </c>
      <c r="P64" s="176">
        <f t="shared" ref="P64:P123" si="85">+O64*$C64</f>
        <v>0</v>
      </c>
      <c r="Q64" s="176">
        <v>0</v>
      </c>
      <c r="R64" s="176">
        <f t="shared" ref="R64:R123" si="86">+Q64*$C64</f>
        <v>0</v>
      </c>
      <c r="S64" s="176">
        <v>0</v>
      </c>
      <c r="T64" s="176">
        <f t="shared" ref="T64:T123" si="87">+S64*$C64</f>
        <v>0</v>
      </c>
      <c r="U64" s="176">
        <v>0</v>
      </c>
      <c r="V64" s="176">
        <f t="shared" ref="V64:AB96" si="88">+U64*$C64</f>
        <v>0</v>
      </c>
      <c r="W64" s="176">
        <v>0</v>
      </c>
      <c r="X64" s="176">
        <f t="shared" si="60"/>
        <v>0</v>
      </c>
      <c r="Y64" s="176">
        <v>0</v>
      </c>
      <c r="Z64" s="176">
        <f t="shared" si="61"/>
        <v>0</v>
      </c>
      <c r="AA64" s="176">
        <v>0</v>
      </c>
      <c r="AB64" s="176">
        <f t="shared" si="61"/>
        <v>0</v>
      </c>
      <c r="AC64" s="176">
        <v>0</v>
      </c>
      <c r="AD64" s="176">
        <f t="shared" si="61"/>
        <v>0</v>
      </c>
      <c r="AE64" s="176">
        <v>0</v>
      </c>
      <c r="AF64" s="176">
        <f t="shared" si="62"/>
        <v>0</v>
      </c>
      <c r="AG64" s="176">
        <v>0</v>
      </c>
      <c r="AH64" s="176">
        <f t="shared" si="63"/>
        <v>0</v>
      </c>
      <c r="AI64" s="176">
        <v>0</v>
      </c>
      <c r="AJ64" s="176">
        <f t="shared" si="64"/>
        <v>0</v>
      </c>
      <c r="AK64" s="176">
        <v>0</v>
      </c>
      <c r="AL64" s="176">
        <f t="shared" si="65"/>
        <v>0</v>
      </c>
      <c r="AM64" s="176">
        <v>0</v>
      </c>
      <c r="AN64" s="176">
        <f t="shared" si="66"/>
        <v>0</v>
      </c>
      <c r="AO64" s="176"/>
      <c r="AP64" s="176"/>
      <c r="AQ64" s="168">
        <f t="shared" si="20"/>
        <v>1</v>
      </c>
      <c r="AR64" s="168">
        <f t="shared" si="20"/>
        <v>3500</v>
      </c>
    </row>
    <row r="65" spans="1:44" x14ac:dyDescent="0.3">
      <c r="A65" s="428" t="s">
        <v>511</v>
      </c>
      <c r="B65" s="429"/>
      <c r="C65" s="174">
        <v>800</v>
      </c>
      <c r="D65" s="175" t="s">
        <v>512</v>
      </c>
      <c r="E65" s="176">
        <v>0</v>
      </c>
      <c r="F65" s="176">
        <f t="shared" si="57"/>
        <v>0</v>
      </c>
      <c r="G65" s="176">
        <v>1</v>
      </c>
      <c r="H65" s="176">
        <f t="shared" si="58"/>
        <v>800</v>
      </c>
      <c r="I65" s="176">
        <v>0</v>
      </c>
      <c r="J65" s="176">
        <f t="shared" si="82"/>
        <v>0</v>
      </c>
      <c r="K65" s="176">
        <v>0</v>
      </c>
      <c r="L65" s="176">
        <f t="shared" si="83"/>
        <v>0</v>
      </c>
      <c r="M65" s="176">
        <v>0</v>
      </c>
      <c r="N65" s="176">
        <f t="shared" si="84"/>
        <v>0</v>
      </c>
      <c r="O65" s="176">
        <v>0</v>
      </c>
      <c r="P65" s="176">
        <f t="shared" si="85"/>
        <v>0</v>
      </c>
      <c r="Q65" s="176">
        <v>1</v>
      </c>
      <c r="R65" s="176">
        <f t="shared" si="86"/>
        <v>800</v>
      </c>
      <c r="S65" s="176">
        <v>0</v>
      </c>
      <c r="T65" s="176">
        <f t="shared" si="87"/>
        <v>0</v>
      </c>
      <c r="U65" s="176">
        <v>0</v>
      </c>
      <c r="V65" s="176">
        <f t="shared" si="88"/>
        <v>0</v>
      </c>
      <c r="W65" s="176">
        <v>0</v>
      </c>
      <c r="X65" s="176">
        <f t="shared" si="60"/>
        <v>0</v>
      </c>
      <c r="Y65" s="176">
        <v>0</v>
      </c>
      <c r="Z65" s="176">
        <f t="shared" si="61"/>
        <v>0</v>
      </c>
      <c r="AA65" s="176">
        <v>0</v>
      </c>
      <c r="AB65" s="176">
        <f t="shared" si="61"/>
        <v>0</v>
      </c>
      <c r="AC65" s="176">
        <v>1</v>
      </c>
      <c r="AD65" s="176">
        <f t="shared" si="61"/>
        <v>800</v>
      </c>
      <c r="AE65" s="176">
        <v>0</v>
      </c>
      <c r="AF65" s="176">
        <f t="shared" si="62"/>
        <v>0</v>
      </c>
      <c r="AG65" s="176">
        <v>0</v>
      </c>
      <c r="AH65" s="176">
        <f t="shared" si="63"/>
        <v>0</v>
      </c>
      <c r="AI65" s="176">
        <v>0</v>
      </c>
      <c r="AJ65" s="176">
        <f t="shared" si="64"/>
        <v>0</v>
      </c>
      <c r="AK65" s="176">
        <v>0</v>
      </c>
      <c r="AL65" s="176">
        <f t="shared" si="65"/>
        <v>0</v>
      </c>
      <c r="AM65" s="176">
        <v>0</v>
      </c>
      <c r="AN65" s="176">
        <f t="shared" si="66"/>
        <v>0</v>
      </c>
      <c r="AO65" s="176"/>
      <c r="AP65" s="176"/>
      <c r="AQ65" s="168">
        <f t="shared" si="20"/>
        <v>3</v>
      </c>
      <c r="AR65" s="168">
        <f t="shared" si="20"/>
        <v>2400</v>
      </c>
    </row>
    <row r="66" spans="1:44" x14ac:dyDescent="0.3">
      <c r="A66" s="428" t="s">
        <v>513</v>
      </c>
      <c r="B66" s="429"/>
      <c r="C66" s="174">
        <v>140</v>
      </c>
      <c r="D66" s="175" t="s">
        <v>466</v>
      </c>
      <c r="E66" s="176">
        <v>2</v>
      </c>
      <c r="F66" s="176">
        <f t="shared" si="57"/>
        <v>280</v>
      </c>
      <c r="G66" s="176">
        <v>0</v>
      </c>
      <c r="H66" s="176">
        <f t="shared" si="58"/>
        <v>0</v>
      </c>
      <c r="I66" s="176">
        <v>0</v>
      </c>
      <c r="J66" s="176">
        <f t="shared" si="82"/>
        <v>0</v>
      </c>
      <c r="K66" s="176">
        <v>0</v>
      </c>
      <c r="L66" s="176">
        <f t="shared" si="83"/>
        <v>0</v>
      </c>
      <c r="M66" s="176">
        <v>0</v>
      </c>
      <c r="N66" s="176">
        <f t="shared" si="84"/>
        <v>0</v>
      </c>
      <c r="O66" s="176">
        <v>0</v>
      </c>
      <c r="P66" s="176">
        <f t="shared" si="85"/>
        <v>0</v>
      </c>
      <c r="Q66" s="176">
        <v>0</v>
      </c>
      <c r="R66" s="176">
        <f t="shared" si="86"/>
        <v>0</v>
      </c>
      <c r="S66" s="176">
        <v>0</v>
      </c>
      <c r="T66" s="176">
        <f t="shared" si="87"/>
        <v>0</v>
      </c>
      <c r="U66" s="176">
        <v>0</v>
      </c>
      <c r="V66" s="176">
        <f t="shared" si="88"/>
        <v>0</v>
      </c>
      <c r="W66" s="176">
        <v>0</v>
      </c>
      <c r="X66" s="176">
        <f t="shared" si="60"/>
        <v>0</v>
      </c>
      <c r="Y66" s="176">
        <v>0</v>
      </c>
      <c r="Z66" s="176">
        <f t="shared" si="61"/>
        <v>0</v>
      </c>
      <c r="AA66" s="176">
        <v>0</v>
      </c>
      <c r="AB66" s="176">
        <f t="shared" si="61"/>
        <v>0</v>
      </c>
      <c r="AC66" s="176">
        <v>0</v>
      </c>
      <c r="AD66" s="176">
        <f t="shared" si="61"/>
        <v>0</v>
      </c>
      <c r="AE66" s="176">
        <v>0</v>
      </c>
      <c r="AF66" s="176">
        <f t="shared" si="62"/>
        <v>0</v>
      </c>
      <c r="AG66" s="176">
        <v>0</v>
      </c>
      <c r="AH66" s="176">
        <f t="shared" si="63"/>
        <v>0</v>
      </c>
      <c r="AI66" s="176">
        <v>0</v>
      </c>
      <c r="AJ66" s="176">
        <f t="shared" si="64"/>
        <v>0</v>
      </c>
      <c r="AK66" s="176">
        <v>0</v>
      </c>
      <c r="AL66" s="176">
        <f t="shared" si="65"/>
        <v>0</v>
      </c>
      <c r="AM66" s="176">
        <v>0</v>
      </c>
      <c r="AN66" s="176">
        <f t="shared" si="66"/>
        <v>0</v>
      </c>
      <c r="AO66" s="176"/>
      <c r="AP66" s="176"/>
      <c r="AQ66" s="168">
        <f t="shared" si="20"/>
        <v>2</v>
      </c>
      <c r="AR66" s="168">
        <f t="shared" si="20"/>
        <v>280</v>
      </c>
    </row>
    <row r="67" spans="1:44" x14ac:dyDescent="0.3">
      <c r="A67" s="428" t="s">
        <v>514</v>
      </c>
      <c r="B67" s="429"/>
      <c r="C67" s="174">
        <v>60</v>
      </c>
      <c r="D67" s="175" t="s">
        <v>466</v>
      </c>
      <c r="E67" s="176">
        <v>2</v>
      </c>
      <c r="F67" s="176">
        <f t="shared" si="57"/>
        <v>120</v>
      </c>
      <c r="G67" s="176">
        <v>0</v>
      </c>
      <c r="H67" s="176">
        <f t="shared" si="58"/>
        <v>0</v>
      </c>
      <c r="I67" s="176">
        <v>0</v>
      </c>
      <c r="J67" s="176">
        <f t="shared" si="82"/>
        <v>0</v>
      </c>
      <c r="K67" s="176">
        <v>0</v>
      </c>
      <c r="L67" s="176">
        <f t="shared" si="83"/>
        <v>0</v>
      </c>
      <c r="M67" s="176">
        <v>0</v>
      </c>
      <c r="N67" s="176">
        <f t="shared" si="84"/>
        <v>0</v>
      </c>
      <c r="O67" s="176">
        <v>0</v>
      </c>
      <c r="P67" s="176">
        <f t="shared" si="85"/>
        <v>0</v>
      </c>
      <c r="Q67" s="176">
        <v>0</v>
      </c>
      <c r="R67" s="176">
        <f t="shared" si="86"/>
        <v>0</v>
      </c>
      <c r="S67" s="176">
        <v>0</v>
      </c>
      <c r="T67" s="176">
        <f t="shared" si="87"/>
        <v>0</v>
      </c>
      <c r="U67" s="176">
        <v>0</v>
      </c>
      <c r="V67" s="176">
        <f t="shared" si="88"/>
        <v>0</v>
      </c>
      <c r="W67" s="176">
        <v>0</v>
      </c>
      <c r="X67" s="176">
        <f t="shared" si="60"/>
        <v>0</v>
      </c>
      <c r="Y67" s="176">
        <v>0</v>
      </c>
      <c r="Z67" s="176">
        <f t="shared" si="61"/>
        <v>0</v>
      </c>
      <c r="AA67" s="176">
        <v>0</v>
      </c>
      <c r="AB67" s="176">
        <f t="shared" si="61"/>
        <v>0</v>
      </c>
      <c r="AC67" s="176">
        <v>0</v>
      </c>
      <c r="AD67" s="176">
        <f t="shared" si="61"/>
        <v>0</v>
      </c>
      <c r="AE67" s="176">
        <v>0</v>
      </c>
      <c r="AF67" s="176">
        <f t="shared" si="62"/>
        <v>0</v>
      </c>
      <c r="AG67" s="176">
        <v>0</v>
      </c>
      <c r="AH67" s="176">
        <f t="shared" si="63"/>
        <v>0</v>
      </c>
      <c r="AI67" s="176">
        <v>0</v>
      </c>
      <c r="AJ67" s="176">
        <f t="shared" si="64"/>
        <v>0</v>
      </c>
      <c r="AK67" s="176">
        <v>0</v>
      </c>
      <c r="AL67" s="176">
        <f t="shared" si="65"/>
        <v>0</v>
      </c>
      <c r="AM67" s="176">
        <v>0</v>
      </c>
      <c r="AN67" s="176">
        <f t="shared" si="66"/>
        <v>0</v>
      </c>
      <c r="AO67" s="176"/>
      <c r="AP67" s="176"/>
      <c r="AQ67" s="168">
        <f t="shared" si="20"/>
        <v>2</v>
      </c>
      <c r="AR67" s="168">
        <f t="shared" si="20"/>
        <v>120</v>
      </c>
    </row>
    <row r="68" spans="1:44" x14ac:dyDescent="0.3">
      <c r="A68" s="179" t="s">
        <v>515</v>
      </c>
      <c r="B68" s="180"/>
      <c r="C68" s="181"/>
      <c r="D68" s="182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68">
        <f t="shared" si="20"/>
        <v>0</v>
      </c>
      <c r="AR68" s="168">
        <f t="shared" si="20"/>
        <v>0</v>
      </c>
    </row>
    <row r="69" spans="1:44" x14ac:dyDescent="0.3">
      <c r="A69" s="428" t="s">
        <v>516</v>
      </c>
      <c r="B69" s="429"/>
      <c r="C69" s="174">
        <v>175</v>
      </c>
      <c r="D69" s="175" t="s">
        <v>466</v>
      </c>
      <c r="E69" s="176">
        <v>1</v>
      </c>
      <c r="F69" s="176">
        <f t="shared" si="57"/>
        <v>175</v>
      </c>
      <c r="G69" s="176">
        <v>0</v>
      </c>
      <c r="H69" s="176">
        <f t="shared" si="58"/>
        <v>0</v>
      </c>
      <c r="I69" s="176">
        <v>0</v>
      </c>
      <c r="J69" s="176">
        <f t="shared" si="82"/>
        <v>0</v>
      </c>
      <c r="K69" s="176">
        <v>0</v>
      </c>
      <c r="L69" s="176">
        <f t="shared" si="83"/>
        <v>0</v>
      </c>
      <c r="M69" s="176">
        <v>0</v>
      </c>
      <c r="N69" s="176">
        <f t="shared" si="84"/>
        <v>0</v>
      </c>
      <c r="O69" s="176">
        <v>0</v>
      </c>
      <c r="P69" s="176">
        <f t="shared" si="85"/>
        <v>0</v>
      </c>
      <c r="Q69" s="176">
        <v>0</v>
      </c>
      <c r="R69" s="176">
        <f t="shared" si="86"/>
        <v>0</v>
      </c>
      <c r="S69" s="176">
        <v>0</v>
      </c>
      <c r="T69" s="176">
        <f t="shared" si="87"/>
        <v>0</v>
      </c>
      <c r="U69" s="176">
        <v>0</v>
      </c>
      <c r="V69" s="176">
        <f t="shared" si="88"/>
        <v>0</v>
      </c>
      <c r="W69" s="176">
        <v>0</v>
      </c>
      <c r="X69" s="176">
        <f t="shared" si="60"/>
        <v>0</v>
      </c>
      <c r="Y69" s="176">
        <v>0</v>
      </c>
      <c r="Z69" s="176">
        <f t="shared" si="61"/>
        <v>0</v>
      </c>
      <c r="AA69" s="176">
        <v>0</v>
      </c>
      <c r="AB69" s="176">
        <f t="shared" si="61"/>
        <v>0</v>
      </c>
      <c r="AC69" s="176">
        <v>0</v>
      </c>
      <c r="AD69" s="176">
        <f t="shared" si="61"/>
        <v>0</v>
      </c>
      <c r="AE69" s="176">
        <v>0</v>
      </c>
      <c r="AF69" s="176">
        <f t="shared" ref="AF69:AF90" si="89">+AE69*$C69</f>
        <v>0</v>
      </c>
      <c r="AG69" s="176">
        <v>0</v>
      </c>
      <c r="AH69" s="176">
        <f t="shared" ref="AH69:AH90" si="90">+AG69*$C69</f>
        <v>0</v>
      </c>
      <c r="AI69" s="176">
        <v>0</v>
      </c>
      <c r="AJ69" s="176">
        <f t="shared" ref="AJ69:AJ90" si="91">+AI69*$C69</f>
        <v>0</v>
      </c>
      <c r="AK69" s="176">
        <v>0</v>
      </c>
      <c r="AL69" s="176">
        <f t="shared" ref="AL69:AL90" si="92">+AK69*$C69</f>
        <v>0</v>
      </c>
      <c r="AM69" s="176">
        <v>0</v>
      </c>
      <c r="AN69" s="176">
        <f t="shared" ref="AN69:AN90" si="93">+AM69*$C69</f>
        <v>0</v>
      </c>
      <c r="AO69" s="176"/>
      <c r="AP69" s="176"/>
      <c r="AQ69" s="168">
        <f t="shared" si="20"/>
        <v>1</v>
      </c>
      <c r="AR69" s="168">
        <f t="shared" si="20"/>
        <v>175</v>
      </c>
    </row>
    <row r="70" spans="1:44" x14ac:dyDescent="0.3">
      <c r="A70" s="428" t="s">
        <v>517</v>
      </c>
      <c r="B70" s="429"/>
      <c r="C70" s="174">
        <v>100</v>
      </c>
      <c r="D70" s="175" t="s">
        <v>481</v>
      </c>
      <c r="E70" s="176">
        <v>0</v>
      </c>
      <c r="F70" s="176">
        <f t="shared" si="57"/>
        <v>0</v>
      </c>
      <c r="G70" s="176">
        <v>1</v>
      </c>
      <c r="H70" s="176">
        <f t="shared" si="58"/>
        <v>100</v>
      </c>
      <c r="I70" s="176">
        <v>1</v>
      </c>
      <c r="J70" s="176">
        <f t="shared" si="82"/>
        <v>100</v>
      </c>
      <c r="K70" s="176">
        <v>1</v>
      </c>
      <c r="L70" s="176">
        <f t="shared" si="83"/>
        <v>100</v>
      </c>
      <c r="M70" s="176">
        <v>1</v>
      </c>
      <c r="N70" s="176">
        <f t="shared" si="84"/>
        <v>100</v>
      </c>
      <c r="O70" s="176">
        <v>1</v>
      </c>
      <c r="P70" s="176">
        <f t="shared" si="85"/>
        <v>100</v>
      </c>
      <c r="Q70" s="176">
        <v>1</v>
      </c>
      <c r="R70" s="176">
        <f t="shared" si="86"/>
        <v>100</v>
      </c>
      <c r="S70" s="176">
        <v>1</v>
      </c>
      <c r="T70" s="176">
        <f t="shared" si="87"/>
        <v>100</v>
      </c>
      <c r="U70" s="176">
        <v>1</v>
      </c>
      <c r="V70" s="176">
        <f t="shared" si="88"/>
        <v>100</v>
      </c>
      <c r="W70" s="176">
        <v>1</v>
      </c>
      <c r="X70" s="176">
        <f t="shared" si="60"/>
        <v>100</v>
      </c>
      <c r="Y70" s="176">
        <v>1</v>
      </c>
      <c r="Z70" s="176">
        <f t="shared" ref="Z70:Z94" si="94">+Y70*$C70</f>
        <v>100</v>
      </c>
      <c r="AA70" s="176">
        <v>1</v>
      </c>
      <c r="AB70" s="176">
        <f t="shared" ref="AB70:AB94" si="95">+AA70*$C70</f>
        <v>100</v>
      </c>
      <c r="AC70" s="176">
        <v>1</v>
      </c>
      <c r="AD70" s="176">
        <f t="shared" ref="AD70:AD94" si="96">+AC70*$C70</f>
        <v>100</v>
      </c>
      <c r="AE70" s="176">
        <v>1</v>
      </c>
      <c r="AF70" s="176">
        <f t="shared" si="89"/>
        <v>100</v>
      </c>
      <c r="AG70" s="176">
        <v>1</v>
      </c>
      <c r="AH70" s="176">
        <f t="shared" si="90"/>
        <v>100</v>
      </c>
      <c r="AI70" s="176">
        <v>1</v>
      </c>
      <c r="AJ70" s="176">
        <f t="shared" si="91"/>
        <v>100</v>
      </c>
      <c r="AK70" s="176">
        <v>1</v>
      </c>
      <c r="AL70" s="176">
        <f t="shared" si="92"/>
        <v>100</v>
      </c>
      <c r="AM70" s="176">
        <v>1</v>
      </c>
      <c r="AN70" s="176">
        <f t="shared" si="93"/>
        <v>100</v>
      </c>
      <c r="AO70" s="176"/>
      <c r="AP70" s="176"/>
      <c r="AQ70" s="168">
        <f t="shared" si="20"/>
        <v>17</v>
      </c>
      <c r="AR70" s="168">
        <f t="shared" si="20"/>
        <v>1700</v>
      </c>
    </row>
    <row r="71" spans="1:44" x14ac:dyDescent="0.3">
      <c r="A71" s="428" t="s">
        <v>518</v>
      </c>
      <c r="B71" s="429"/>
      <c r="C71" s="174">
        <v>100</v>
      </c>
      <c r="D71" s="175" t="s">
        <v>466</v>
      </c>
      <c r="E71" s="176">
        <v>1</v>
      </c>
      <c r="F71" s="176">
        <f t="shared" si="57"/>
        <v>100</v>
      </c>
      <c r="G71" s="176">
        <v>0</v>
      </c>
      <c r="H71" s="176">
        <f t="shared" si="58"/>
        <v>0</v>
      </c>
      <c r="I71" s="176">
        <v>0</v>
      </c>
      <c r="J71" s="176">
        <f t="shared" si="82"/>
        <v>0</v>
      </c>
      <c r="K71" s="176">
        <v>0</v>
      </c>
      <c r="L71" s="176">
        <f t="shared" si="83"/>
        <v>0</v>
      </c>
      <c r="M71" s="176">
        <v>0</v>
      </c>
      <c r="N71" s="176">
        <f t="shared" si="84"/>
        <v>0</v>
      </c>
      <c r="O71" s="176">
        <v>0</v>
      </c>
      <c r="P71" s="176">
        <f t="shared" si="85"/>
        <v>0</v>
      </c>
      <c r="Q71" s="176">
        <v>0</v>
      </c>
      <c r="R71" s="176">
        <f t="shared" si="86"/>
        <v>0</v>
      </c>
      <c r="S71" s="176">
        <v>0</v>
      </c>
      <c r="T71" s="176">
        <f t="shared" si="87"/>
        <v>0</v>
      </c>
      <c r="U71" s="176">
        <v>0</v>
      </c>
      <c r="V71" s="176">
        <f t="shared" si="88"/>
        <v>0</v>
      </c>
      <c r="W71" s="176">
        <v>0</v>
      </c>
      <c r="X71" s="176">
        <f t="shared" si="60"/>
        <v>0</v>
      </c>
      <c r="Y71" s="176">
        <v>0</v>
      </c>
      <c r="Z71" s="176">
        <f t="shared" si="94"/>
        <v>0</v>
      </c>
      <c r="AA71" s="176">
        <v>0</v>
      </c>
      <c r="AB71" s="176">
        <f t="shared" si="95"/>
        <v>0</v>
      </c>
      <c r="AC71" s="176">
        <v>0</v>
      </c>
      <c r="AD71" s="176">
        <f t="shared" si="96"/>
        <v>0</v>
      </c>
      <c r="AE71" s="176">
        <v>0</v>
      </c>
      <c r="AF71" s="176">
        <f t="shared" si="89"/>
        <v>0</v>
      </c>
      <c r="AG71" s="176">
        <v>0</v>
      </c>
      <c r="AH71" s="176">
        <f t="shared" si="90"/>
        <v>0</v>
      </c>
      <c r="AI71" s="176">
        <v>0</v>
      </c>
      <c r="AJ71" s="176">
        <f t="shared" si="91"/>
        <v>0</v>
      </c>
      <c r="AK71" s="176">
        <v>0</v>
      </c>
      <c r="AL71" s="176">
        <f t="shared" si="92"/>
        <v>0</v>
      </c>
      <c r="AM71" s="176">
        <v>0</v>
      </c>
      <c r="AN71" s="176">
        <f t="shared" si="93"/>
        <v>0</v>
      </c>
      <c r="AO71" s="176"/>
      <c r="AP71" s="176"/>
      <c r="AQ71" s="168">
        <f t="shared" si="20"/>
        <v>1</v>
      </c>
      <c r="AR71" s="168">
        <f t="shared" si="20"/>
        <v>100</v>
      </c>
    </row>
    <row r="72" spans="1:44" x14ac:dyDescent="0.3">
      <c r="A72" s="428" t="s">
        <v>519</v>
      </c>
      <c r="B72" s="429"/>
      <c r="C72" s="174">
        <v>320</v>
      </c>
      <c r="D72" s="175" t="s">
        <v>466</v>
      </c>
      <c r="E72" s="176">
        <v>1</v>
      </c>
      <c r="F72" s="176">
        <f t="shared" si="57"/>
        <v>320</v>
      </c>
      <c r="G72" s="176">
        <v>0</v>
      </c>
      <c r="H72" s="176">
        <f t="shared" si="58"/>
        <v>0</v>
      </c>
      <c r="I72" s="176">
        <v>0</v>
      </c>
      <c r="J72" s="176">
        <f t="shared" si="82"/>
        <v>0</v>
      </c>
      <c r="K72" s="176">
        <v>0</v>
      </c>
      <c r="L72" s="176">
        <f t="shared" si="83"/>
        <v>0</v>
      </c>
      <c r="M72" s="176">
        <v>0</v>
      </c>
      <c r="N72" s="176">
        <f t="shared" si="84"/>
        <v>0</v>
      </c>
      <c r="O72" s="176">
        <v>0</v>
      </c>
      <c r="P72" s="176">
        <f t="shared" si="85"/>
        <v>0</v>
      </c>
      <c r="Q72" s="176">
        <v>0</v>
      </c>
      <c r="R72" s="176">
        <f t="shared" si="86"/>
        <v>0</v>
      </c>
      <c r="S72" s="176">
        <v>0</v>
      </c>
      <c r="T72" s="176">
        <f t="shared" si="87"/>
        <v>0</v>
      </c>
      <c r="U72" s="176">
        <v>0</v>
      </c>
      <c r="V72" s="176">
        <f t="shared" si="88"/>
        <v>0</v>
      </c>
      <c r="W72" s="176">
        <v>0</v>
      </c>
      <c r="X72" s="176">
        <f t="shared" si="60"/>
        <v>0</v>
      </c>
      <c r="Y72" s="176">
        <v>0</v>
      </c>
      <c r="Z72" s="176">
        <f t="shared" si="94"/>
        <v>0</v>
      </c>
      <c r="AA72" s="176">
        <v>0</v>
      </c>
      <c r="AB72" s="176">
        <f t="shared" si="95"/>
        <v>0</v>
      </c>
      <c r="AC72" s="176">
        <v>0</v>
      </c>
      <c r="AD72" s="176">
        <f t="shared" si="96"/>
        <v>0</v>
      </c>
      <c r="AE72" s="176">
        <v>0</v>
      </c>
      <c r="AF72" s="176">
        <f t="shared" si="89"/>
        <v>0</v>
      </c>
      <c r="AG72" s="176">
        <v>0</v>
      </c>
      <c r="AH72" s="176">
        <f t="shared" si="90"/>
        <v>0</v>
      </c>
      <c r="AI72" s="176">
        <v>0</v>
      </c>
      <c r="AJ72" s="176">
        <f t="shared" si="91"/>
        <v>0</v>
      </c>
      <c r="AK72" s="176">
        <v>0</v>
      </c>
      <c r="AL72" s="176">
        <f t="shared" si="92"/>
        <v>0</v>
      </c>
      <c r="AM72" s="176">
        <v>0</v>
      </c>
      <c r="AN72" s="176">
        <f t="shared" si="93"/>
        <v>0</v>
      </c>
      <c r="AO72" s="176"/>
      <c r="AP72" s="176"/>
      <c r="AQ72" s="168">
        <f t="shared" si="20"/>
        <v>1</v>
      </c>
      <c r="AR72" s="168">
        <f t="shared" si="20"/>
        <v>320</v>
      </c>
    </row>
    <row r="73" spans="1:44" x14ac:dyDescent="0.3">
      <c r="A73" s="428" t="s">
        <v>520</v>
      </c>
      <c r="B73" s="429"/>
      <c r="C73" s="174">
        <v>20</v>
      </c>
      <c r="D73" s="175" t="s">
        <v>466</v>
      </c>
      <c r="E73" s="176">
        <v>1</v>
      </c>
      <c r="F73" s="176">
        <f t="shared" si="57"/>
        <v>20</v>
      </c>
      <c r="G73" s="176">
        <v>0</v>
      </c>
      <c r="H73" s="176">
        <f t="shared" si="58"/>
        <v>0</v>
      </c>
      <c r="I73" s="176">
        <v>0</v>
      </c>
      <c r="J73" s="176">
        <f t="shared" si="82"/>
        <v>0</v>
      </c>
      <c r="K73" s="176">
        <v>0</v>
      </c>
      <c r="L73" s="176">
        <f t="shared" si="83"/>
        <v>0</v>
      </c>
      <c r="M73" s="176">
        <v>0</v>
      </c>
      <c r="N73" s="176">
        <f t="shared" si="84"/>
        <v>0</v>
      </c>
      <c r="O73" s="176">
        <v>0</v>
      </c>
      <c r="P73" s="176">
        <f t="shared" si="85"/>
        <v>0</v>
      </c>
      <c r="Q73" s="176">
        <v>0</v>
      </c>
      <c r="R73" s="176">
        <f t="shared" si="86"/>
        <v>0</v>
      </c>
      <c r="S73" s="176">
        <v>0</v>
      </c>
      <c r="T73" s="176">
        <f t="shared" si="87"/>
        <v>0</v>
      </c>
      <c r="U73" s="176">
        <v>0</v>
      </c>
      <c r="V73" s="176">
        <f t="shared" si="88"/>
        <v>0</v>
      </c>
      <c r="W73" s="176">
        <v>0</v>
      </c>
      <c r="X73" s="176">
        <f t="shared" si="60"/>
        <v>0</v>
      </c>
      <c r="Y73" s="176">
        <v>0</v>
      </c>
      <c r="Z73" s="176">
        <f t="shared" si="94"/>
        <v>0</v>
      </c>
      <c r="AA73" s="176">
        <v>0</v>
      </c>
      <c r="AB73" s="176">
        <f t="shared" si="95"/>
        <v>0</v>
      </c>
      <c r="AC73" s="176">
        <v>0</v>
      </c>
      <c r="AD73" s="176">
        <f t="shared" si="96"/>
        <v>0</v>
      </c>
      <c r="AE73" s="176">
        <v>0</v>
      </c>
      <c r="AF73" s="176">
        <f t="shared" si="89"/>
        <v>0</v>
      </c>
      <c r="AG73" s="176">
        <v>0</v>
      </c>
      <c r="AH73" s="176">
        <f t="shared" si="90"/>
        <v>0</v>
      </c>
      <c r="AI73" s="176">
        <v>0</v>
      </c>
      <c r="AJ73" s="176">
        <f t="shared" si="91"/>
        <v>0</v>
      </c>
      <c r="AK73" s="176">
        <v>0</v>
      </c>
      <c r="AL73" s="176">
        <f t="shared" si="92"/>
        <v>0</v>
      </c>
      <c r="AM73" s="176">
        <v>0</v>
      </c>
      <c r="AN73" s="176">
        <f t="shared" si="93"/>
        <v>0</v>
      </c>
      <c r="AO73" s="176"/>
      <c r="AP73" s="176"/>
      <c r="AQ73" s="168">
        <f t="shared" si="20"/>
        <v>1</v>
      </c>
      <c r="AR73" s="168">
        <f t="shared" si="20"/>
        <v>20</v>
      </c>
    </row>
    <row r="74" spans="1:44" x14ac:dyDescent="0.3">
      <c r="A74" s="428" t="s">
        <v>521</v>
      </c>
      <c r="B74" s="429"/>
      <c r="C74" s="174">
        <v>10</v>
      </c>
      <c r="D74" s="175" t="s">
        <v>466</v>
      </c>
      <c r="E74" s="176">
        <v>1</v>
      </c>
      <c r="F74" s="176">
        <f t="shared" si="57"/>
        <v>10</v>
      </c>
      <c r="G74" s="176">
        <v>0</v>
      </c>
      <c r="H74" s="176">
        <f t="shared" si="58"/>
        <v>0</v>
      </c>
      <c r="I74" s="176">
        <v>0</v>
      </c>
      <c r="J74" s="176">
        <f t="shared" si="82"/>
        <v>0</v>
      </c>
      <c r="K74" s="176">
        <v>0</v>
      </c>
      <c r="L74" s="176">
        <f t="shared" si="83"/>
        <v>0</v>
      </c>
      <c r="M74" s="176">
        <v>0</v>
      </c>
      <c r="N74" s="176">
        <f t="shared" si="84"/>
        <v>0</v>
      </c>
      <c r="O74" s="176">
        <v>0</v>
      </c>
      <c r="P74" s="176">
        <f t="shared" si="85"/>
        <v>0</v>
      </c>
      <c r="Q74" s="176">
        <v>0</v>
      </c>
      <c r="R74" s="176">
        <f t="shared" si="86"/>
        <v>0</v>
      </c>
      <c r="S74" s="176">
        <v>0</v>
      </c>
      <c r="T74" s="176">
        <f t="shared" si="87"/>
        <v>0</v>
      </c>
      <c r="U74" s="176">
        <v>0</v>
      </c>
      <c r="V74" s="176">
        <f t="shared" si="88"/>
        <v>0</v>
      </c>
      <c r="W74" s="176">
        <v>0</v>
      </c>
      <c r="X74" s="176">
        <f t="shared" si="60"/>
        <v>0</v>
      </c>
      <c r="Y74" s="176">
        <v>0</v>
      </c>
      <c r="Z74" s="176">
        <f t="shared" si="94"/>
        <v>0</v>
      </c>
      <c r="AA74" s="176">
        <v>0</v>
      </c>
      <c r="AB74" s="176">
        <f t="shared" si="95"/>
        <v>0</v>
      </c>
      <c r="AC74" s="176">
        <v>0</v>
      </c>
      <c r="AD74" s="176">
        <f t="shared" si="96"/>
        <v>0</v>
      </c>
      <c r="AE74" s="176">
        <v>0</v>
      </c>
      <c r="AF74" s="176">
        <f t="shared" si="89"/>
        <v>0</v>
      </c>
      <c r="AG74" s="176">
        <v>0</v>
      </c>
      <c r="AH74" s="176">
        <f t="shared" si="90"/>
        <v>0</v>
      </c>
      <c r="AI74" s="176">
        <v>0</v>
      </c>
      <c r="AJ74" s="176">
        <f t="shared" si="91"/>
        <v>0</v>
      </c>
      <c r="AK74" s="176">
        <v>0</v>
      </c>
      <c r="AL74" s="176">
        <f t="shared" si="92"/>
        <v>0</v>
      </c>
      <c r="AM74" s="176">
        <v>0</v>
      </c>
      <c r="AN74" s="176">
        <f t="shared" si="93"/>
        <v>0</v>
      </c>
      <c r="AO74" s="176"/>
      <c r="AP74" s="176"/>
      <c r="AQ74" s="168">
        <f t="shared" si="20"/>
        <v>1</v>
      </c>
      <c r="AR74" s="168">
        <f t="shared" si="20"/>
        <v>10</v>
      </c>
    </row>
    <row r="75" spans="1:44" x14ac:dyDescent="0.3">
      <c r="A75" s="428" t="s">
        <v>522</v>
      </c>
      <c r="B75" s="429"/>
      <c r="C75" s="174">
        <v>50</v>
      </c>
      <c r="D75" s="175" t="s">
        <v>466</v>
      </c>
      <c r="E75" s="176">
        <v>1</v>
      </c>
      <c r="F75" s="176">
        <f t="shared" si="57"/>
        <v>50</v>
      </c>
      <c r="G75" s="176">
        <v>0</v>
      </c>
      <c r="H75" s="176">
        <f t="shared" si="58"/>
        <v>0</v>
      </c>
      <c r="I75" s="176">
        <v>0</v>
      </c>
      <c r="J75" s="176">
        <f t="shared" si="82"/>
        <v>0</v>
      </c>
      <c r="K75" s="176">
        <v>0</v>
      </c>
      <c r="L75" s="176">
        <f t="shared" si="83"/>
        <v>0</v>
      </c>
      <c r="M75" s="176">
        <v>0</v>
      </c>
      <c r="N75" s="176">
        <f t="shared" si="84"/>
        <v>0</v>
      </c>
      <c r="O75" s="176">
        <v>0</v>
      </c>
      <c r="P75" s="176">
        <f t="shared" si="85"/>
        <v>0</v>
      </c>
      <c r="Q75" s="176">
        <v>0</v>
      </c>
      <c r="R75" s="176">
        <f t="shared" si="86"/>
        <v>0</v>
      </c>
      <c r="S75" s="176">
        <v>0</v>
      </c>
      <c r="T75" s="176">
        <f t="shared" si="87"/>
        <v>0</v>
      </c>
      <c r="U75" s="176">
        <v>0</v>
      </c>
      <c r="V75" s="176">
        <f t="shared" si="88"/>
        <v>0</v>
      </c>
      <c r="W75" s="176">
        <v>0</v>
      </c>
      <c r="X75" s="176">
        <f t="shared" si="60"/>
        <v>0</v>
      </c>
      <c r="Y75" s="176">
        <v>0</v>
      </c>
      <c r="Z75" s="176">
        <f t="shared" si="94"/>
        <v>0</v>
      </c>
      <c r="AA75" s="176">
        <v>0</v>
      </c>
      <c r="AB75" s="176">
        <f t="shared" si="95"/>
        <v>0</v>
      </c>
      <c r="AC75" s="176">
        <v>0</v>
      </c>
      <c r="AD75" s="176">
        <f t="shared" si="96"/>
        <v>0</v>
      </c>
      <c r="AE75" s="176">
        <v>0</v>
      </c>
      <c r="AF75" s="176">
        <f t="shared" si="89"/>
        <v>0</v>
      </c>
      <c r="AG75" s="176">
        <v>0</v>
      </c>
      <c r="AH75" s="176">
        <f t="shared" si="90"/>
        <v>0</v>
      </c>
      <c r="AI75" s="176">
        <v>0</v>
      </c>
      <c r="AJ75" s="176">
        <f t="shared" si="91"/>
        <v>0</v>
      </c>
      <c r="AK75" s="176">
        <v>0</v>
      </c>
      <c r="AL75" s="176">
        <f t="shared" si="92"/>
        <v>0</v>
      </c>
      <c r="AM75" s="176">
        <v>0</v>
      </c>
      <c r="AN75" s="176">
        <f t="shared" si="93"/>
        <v>0</v>
      </c>
      <c r="AO75" s="176"/>
      <c r="AP75" s="176"/>
      <c r="AQ75" s="168">
        <f t="shared" si="20"/>
        <v>1</v>
      </c>
      <c r="AR75" s="168">
        <f t="shared" si="20"/>
        <v>50</v>
      </c>
    </row>
    <row r="76" spans="1:44" x14ac:dyDescent="0.3">
      <c r="A76" s="428" t="s">
        <v>523</v>
      </c>
      <c r="B76" s="429"/>
      <c r="C76" s="174">
        <v>25</v>
      </c>
      <c r="D76" s="175" t="s">
        <v>466</v>
      </c>
      <c r="E76" s="176">
        <v>1</v>
      </c>
      <c r="F76" s="176">
        <f t="shared" si="57"/>
        <v>25</v>
      </c>
      <c r="G76" s="176">
        <v>0</v>
      </c>
      <c r="H76" s="176">
        <f t="shared" si="58"/>
        <v>0</v>
      </c>
      <c r="I76" s="176">
        <v>0</v>
      </c>
      <c r="J76" s="176">
        <f t="shared" si="82"/>
        <v>0</v>
      </c>
      <c r="K76" s="176">
        <v>0</v>
      </c>
      <c r="L76" s="176">
        <f t="shared" si="83"/>
        <v>0</v>
      </c>
      <c r="M76" s="176">
        <v>0</v>
      </c>
      <c r="N76" s="176">
        <f t="shared" si="84"/>
        <v>0</v>
      </c>
      <c r="O76" s="176">
        <v>0</v>
      </c>
      <c r="P76" s="176">
        <f t="shared" si="85"/>
        <v>0</v>
      </c>
      <c r="Q76" s="176">
        <v>0</v>
      </c>
      <c r="R76" s="176">
        <f t="shared" si="86"/>
        <v>0</v>
      </c>
      <c r="S76" s="176">
        <v>0</v>
      </c>
      <c r="T76" s="176">
        <f t="shared" si="87"/>
        <v>0</v>
      </c>
      <c r="U76" s="176">
        <v>0</v>
      </c>
      <c r="V76" s="176">
        <f t="shared" si="88"/>
        <v>0</v>
      </c>
      <c r="W76" s="176">
        <v>0</v>
      </c>
      <c r="X76" s="176">
        <f t="shared" si="60"/>
        <v>0</v>
      </c>
      <c r="Y76" s="176">
        <v>0</v>
      </c>
      <c r="Z76" s="176">
        <f t="shared" si="94"/>
        <v>0</v>
      </c>
      <c r="AA76" s="176">
        <v>0</v>
      </c>
      <c r="AB76" s="176">
        <f t="shared" si="95"/>
        <v>0</v>
      </c>
      <c r="AC76" s="176">
        <v>0</v>
      </c>
      <c r="AD76" s="176">
        <f t="shared" si="96"/>
        <v>0</v>
      </c>
      <c r="AE76" s="176">
        <v>0</v>
      </c>
      <c r="AF76" s="176">
        <f t="shared" si="89"/>
        <v>0</v>
      </c>
      <c r="AG76" s="176">
        <v>0</v>
      </c>
      <c r="AH76" s="176">
        <f t="shared" si="90"/>
        <v>0</v>
      </c>
      <c r="AI76" s="176">
        <v>0</v>
      </c>
      <c r="AJ76" s="176">
        <f t="shared" si="91"/>
        <v>0</v>
      </c>
      <c r="AK76" s="176">
        <v>0</v>
      </c>
      <c r="AL76" s="176">
        <f t="shared" si="92"/>
        <v>0</v>
      </c>
      <c r="AM76" s="176">
        <v>0</v>
      </c>
      <c r="AN76" s="176">
        <f t="shared" si="93"/>
        <v>0</v>
      </c>
      <c r="AO76" s="176"/>
      <c r="AP76" s="176"/>
      <c r="AQ76" s="168">
        <f t="shared" si="20"/>
        <v>1</v>
      </c>
      <c r="AR76" s="168">
        <f t="shared" si="20"/>
        <v>25</v>
      </c>
    </row>
    <row r="77" spans="1:44" x14ac:dyDescent="0.3">
      <c r="A77" s="428" t="s">
        <v>524</v>
      </c>
      <c r="B77" s="429"/>
      <c r="C77" s="174">
        <v>10</v>
      </c>
      <c r="D77" s="175" t="s">
        <v>466</v>
      </c>
      <c r="E77" s="176">
        <v>1</v>
      </c>
      <c r="F77" s="176">
        <f t="shared" si="57"/>
        <v>10</v>
      </c>
      <c r="G77" s="176">
        <v>0</v>
      </c>
      <c r="H77" s="176">
        <f t="shared" si="58"/>
        <v>0</v>
      </c>
      <c r="I77" s="176">
        <v>0</v>
      </c>
      <c r="J77" s="176">
        <f t="shared" si="82"/>
        <v>0</v>
      </c>
      <c r="K77" s="176">
        <v>0</v>
      </c>
      <c r="L77" s="176">
        <f t="shared" si="83"/>
        <v>0</v>
      </c>
      <c r="M77" s="176">
        <v>0</v>
      </c>
      <c r="N77" s="176">
        <f t="shared" si="84"/>
        <v>0</v>
      </c>
      <c r="O77" s="176">
        <v>0</v>
      </c>
      <c r="P77" s="176">
        <f t="shared" si="85"/>
        <v>0</v>
      </c>
      <c r="Q77" s="176">
        <v>0</v>
      </c>
      <c r="R77" s="176">
        <f t="shared" si="86"/>
        <v>0</v>
      </c>
      <c r="S77" s="176">
        <v>0</v>
      </c>
      <c r="T77" s="176">
        <f t="shared" si="87"/>
        <v>0</v>
      </c>
      <c r="U77" s="176">
        <v>0</v>
      </c>
      <c r="V77" s="176">
        <f t="shared" si="88"/>
        <v>0</v>
      </c>
      <c r="W77" s="176">
        <v>0</v>
      </c>
      <c r="X77" s="176">
        <f t="shared" si="60"/>
        <v>0</v>
      </c>
      <c r="Y77" s="176">
        <v>0</v>
      </c>
      <c r="Z77" s="176">
        <f t="shared" si="94"/>
        <v>0</v>
      </c>
      <c r="AA77" s="176">
        <v>0</v>
      </c>
      <c r="AB77" s="176">
        <f t="shared" si="95"/>
        <v>0</v>
      </c>
      <c r="AC77" s="176">
        <v>0</v>
      </c>
      <c r="AD77" s="176">
        <f t="shared" si="96"/>
        <v>0</v>
      </c>
      <c r="AE77" s="176">
        <v>0</v>
      </c>
      <c r="AF77" s="176">
        <f t="shared" si="89"/>
        <v>0</v>
      </c>
      <c r="AG77" s="176">
        <v>0</v>
      </c>
      <c r="AH77" s="176">
        <f t="shared" si="90"/>
        <v>0</v>
      </c>
      <c r="AI77" s="176">
        <v>0</v>
      </c>
      <c r="AJ77" s="176">
        <f t="shared" si="91"/>
        <v>0</v>
      </c>
      <c r="AK77" s="176">
        <v>0</v>
      </c>
      <c r="AL77" s="176">
        <f t="shared" si="92"/>
        <v>0</v>
      </c>
      <c r="AM77" s="176">
        <v>0</v>
      </c>
      <c r="AN77" s="176">
        <f t="shared" si="93"/>
        <v>0</v>
      </c>
      <c r="AO77" s="176"/>
      <c r="AP77" s="176"/>
      <c r="AQ77" s="168">
        <f t="shared" si="20"/>
        <v>1</v>
      </c>
      <c r="AR77" s="168">
        <f t="shared" si="20"/>
        <v>10</v>
      </c>
    </row>
    <row r="78" spans="1:44" x14ac:dyDescent="0.3">
      <c r="A78" s="428" t="s">
        <v>525</v>
      </c>
      <c r="B78" s="429"/>
      <c r="C78" s="174">
        <v>10</v>
      </c>
      <c r="D78" s="175" t="s">
        <v>481</v>
      </c>
      <c r="E78" s="176">
        <v>0</v>
      </c>
      <c r="F78" s="176">
        <f t="shared" si="57"/>
        <v>0</v>
      </c>
      <c r="G78" s="176">
        <v>1</v>
      </c>
      <c r="H78" s="176">
        <f t="shared" si="58"/>
        <v>10</v>
      </c>
      <c r="I78" s="176">
        <v>1</v>
      </c>
      <c r="J78" s="176">
        <f t="shared" si="82"/>
        <v>10</v>
      </c>
      <c r="K78" s="176">
        <v>1</v>
      </c>
      <c r="L78" s="176">
        <f t="shared" si="83"/>
        <v>10</v>
      </c>
      <c r="M78" s="176">
        <v>1</v>
      </c>
      <c r="N78" s="176">
        <f t="shared" si="84"/>
        <v>10</v>
      </c>
      <c r="O78" s="176">
        <v>1</v>
      </c>
      <c r="P78" s="176">
        <f t="shared" si="85"/>
        <v>10</v>
      </c>
      <c r="Q78" s="176">
        <v>1</v>
      </c>
      <c r="R78" s="176">
        <f t="shared" si="86"/>
        <v>10</v>
      </c>
      <c r="S78" s="176">
        <v>1</v>
      </c>
      <c r="T78" s="176">
        <f t="shared" si="87"/>
        <v>10</v>
      </c>
      <c r="U78" s="176">
        <v>1</v>
      </c>
      <c r="V78" s="176">
        <f t="shared" si="88"/>
        <v>10</v>
      </c>
      <c r="W78" s="176">
        <v>1</v>
      </c>
      <c r="X78" s="176">
        <f t="shared" si="60"/>
        <v>10</v>
      </c>
      <c r="Y78" s="176">
        <v>1</v>
      </c>
      <c r="Z78" s="176">
        <f t="shared" si="94"/>
        <v>10</v>
      </c>
      <c r="AA78" s="176">
        <v>1</v>
      </c>
      <c r="AB78" s="176">
        <f t="shared" si="95"/>
        <v>10</v>
      </c>
      <c r="AC78" s="176">
        <v>1</v>
      </c>
      <c r="AD78" s="176">
        <f t="shared" si="96"/>
        <v>10</v>
      </c>
      <c r="AE78" s="176">
        <v>1</v>
      </c>
      <c r="AF78" s="176">
        <f t="shared" si="89"/>
        <v>10</v>
      </c>
      <c r="AG78" s="176">
        <v>1</v>
      </c>
      <c r="AH78" s="176">
        <f t="shared" si="90"/>
        <v>10</v>
      </c>
      <c r="AI78" s="176">
        <v>1</v>
      </c>
      <c r="AJ78" s="176">
        <f t="shared" si="91"/>
        <v>10</v>
      </c>
      <c r="AK78" s="176">
        <v>1</v>
      </c>
      <c r="AL78" s="176">
        <f t="shared" si="92"/>
        <v>10</v>
      </c>
      <c r="AM78" s="176">
        <v>1</v>
      </c>
      <c r="AN78" s="176">
        <f t="shared" si="93"/>
        <v>10</v>
      </c>
      <c r="AO78" s="176">
        <v>0</v>
      </c>
      <c r="AP78" s="176"/>
      <c r="AQ78" s="168">
        <f t="shared" si="20"/>
        <v>17</v>
      </c>
      <c r="AR78" s="168">
        <f t="shared" si="20"/>
        <v>170</v>
      </c>
    </row>
    <row r="79" spans="1:44" x14ac:dyDescent="0.3">
      <c r="A79" s="428" t="s">
        <v>526</v>
      </c>
      <c r="B79" s="429"/>
      <c r="C79" s="174">
        <v>300</v>
      </c>
      <c r="D79" s="175" t="s">
        <v>466</v>
      </c>
      <c r="E79" s="176">
        <v>1</v>
      </c>
      <c r="F79" s="176">
        <f t="shared" si="57"/>
        <v>300</v>
      </c>
      <c r="G79" s="176">
        <v>0</v>
      </c>
      <c r="H79" s="176">
        <f t="shared" si="58"/>
        <v>0</v>
      </c>
      <c r="I79" s="176">
        <v>0</v>
      </c>
      <c r="J79" s="176">
        <f t="shared" si="82"/>
        <v>0</v>
      </c>
      <c r="K79" s="176">
        <v>0</v>
      </c>
      <c r="L79" s="176">
        <f t="shared" si="83"/>
        <v>0</v>
      </c>
      <c r="M79" s="176">
        <v>0</v>
      </c>
      <c r="N79" s="176">
        <f t="shared" si="84"/>
        <v>0</v>
      </c>
      <c r="O79" s="176">
        <v>0</v>
      </c>
      <c r="P79" s="176">
        <f t="shared" si="85"/>
        <v>0</v>
      </c>
      <c r="Q79" s="176">
        <v>0</v>
      </c>
      <c r="R79" s="176">
        <f t="shared" si="86"/>
        <v>0</v>
      </c>
      <c r="S79" s="176">
        <v>0</v>
      </c>
      <c r="T79" s="176">
        <f t="shared" si="87"/>
        <v>0</v>
      </c>
      <c r="U79" s="176">
        <v>0</v>
      </c>
      <c r="V79" s="176">
        <f t="shared" si="88"/>
        <v>0</v>
      </c>
      <c r="W79" s="176">
        <v>0</v>
      </c>
      <c r="X79" s="176">
        <f t="shared" si="60"/>
        <v>0</v>
      </c>
      <c r="Y79" s="176">
        <v>0</v>
      </c>
      <c r="Z79" s="176">
        <f t="shared" si="94"/>
        <v>0</v>
      </c>
      <c r="AA79" s="176">
        <v>0</v>
      </c>
      <c r="AB79" s="176">
        <f t="shared" si="95"/>
        <v>0</v>
      </c>
      <c r="AC79" s="176">
        <v>0</v>
      </c>
      <c r="AD79" s="176">
        <f t="shared" si="96"/>
        <v>0</v>
      </c>
      <c r="AE79" s="176">
        <v>0</v>
      </c>
      <c r="AF79" s="176">
        <f t="shared" si="89"/>
        <v>0</v>
      </c>
      <c r="AG79" s="176">
        <v>0</v>
      </c>
      <c r="AH79" s="176">
        <f t="shared" si="90"/>
        <v>0</v>
      </c>
      <c r="AI79" s="176">
        <v>0</v>
      </c>
      <c r="AJ79" s="176">
        <f t="shared" si="91"/>
        <v>0</v>
      </c>
      <c r="AK79" s="176">
        <v>0</v>
      </c>
      <c r="AL79" s="176">
        <f t="shared" si="92"/>
        <v>0</v>
      </c>
      <c r="AM79" s="176">
        <v>0</v>
      </c>
      <c r="AN79" s="176">
        <f t="shared" si="93"/>
        <v>0</v>
      </c>
      <c r="AO79" s="176"/>
      <c r="AP79" s="176"/>
      <c r="AQ79" s="168">
        <f t="shared" si="20"/>
        <v>1</v>
      </c>
      <c r="AR79" s="168">
        <f t="shared" si="20"/>
        <v>300</v>
      </c>
    </row>
    <row r="80" spans="1:44" x14ac:dyDescent="0.3">
      <c r="A80" s="426" t="s">
        <v>527</v>
      </c>
      <c r="B80" s="427"/>
      <c r="C80" s="174">
        <v>200</v>
      </c>
      <c r="D80" s="175" t="s">
        <v>481</v>
      </c>
      <c r="E80" s="176">
        <v>0</v>
      </c>
      <c r="F80" s="176">
        <f t="shared" si="57"/>
        <v>0</v>
      </c>
      <c r="G80" s="176">
        <v>1</v>
      </c>
      <c r="H80" s="176">
        <f t="shared" si="58"/>
        <v>200</v>
      </c>
      <c r="I80" s="176">
        <v>1</v>
      </c>
      <c r="J80" s="176">
        <f t="shared" si="82"/>
        <v>200</v>
      </c>
      <c r="K80" s="176">
        <v>1</v>
      </c>
      <c r="L80" s="176">
        <f t="shared" si="83"/>
        <v>200</v>
      </c>
      <c r="M80" s="176">
        <v>1</v>
      </c>
      <c r="N80" s="176">
        <f t="shared" si="84"/>
        <v>200</v>
      </c>
      <c r="O80" s="176">
        <v>1</v>
      </c>
      <c r="P80" s="176">
        <f t="shared" si="85"/>
        <v>200</v>
      </c>
      <c r="Q80" s="176">
        <v>1</v>
      </c>
      <c r="R80" s="176">
        <f t="shared" si="86"/>
        <v>200</v>
      </c>
      <c r="S80" s="176">
        <v>1</v>
      </c>
      <c r="T80" s="176">
        <f t="shared" si="87"/>
        <v>200</v>
      </c>
      <c r="U80" s="176">
        <v>1</v>
      </c>
      <c r="V80" s="176">
        <f t="shared" si="88"/>
        <v>200</v>
      </c>
      <c r="W80" s="176">
        <v>1</v>
      </c>
      <c r="X80" s="176">
        <f t="shared" si="60"/>
        <v>200</v>
      </c>
      <c r="Y80" s="176">
        <v>1</v>
      </c>
      <c r="Z80" s="176">
        <f t="shared" si="94"/>
        <v>200</v>
      </c>
      <c r="AA80" s="176">
        <v>1</v>
      </c>
      <c r="AB80" s="176">
        <f t="shared" si="95"/>
        <v>200</v>
      </c>
      <c r="AC80" s="176">
        <v>1</v>
      </c>
      <c r="AD80" s="176">
        <f t="shared" si="96"/>
        <v>200</v>
      </c>
      <c r="AE80" s="176">
        <v>1</v>
      </c>
      <c r="AF80" s="176">
        <f t="shared" si="89"/>
        <v>200</v>
      </c>
      <c r="AG80" s="176">
        <v>1</v>
      </c>
      <c r="AH80" s="176">
        <f t="shared" si="90"/>
        <v>200</v>
      </c>
      <c r="AI80" s="176">
        <v>1</v>
      </c>
      <c r="AJ80" s="176">
        <f t="shared" si="91"/>
        <v>200</v>
      </c>
      <c r="AK80" s="176">
        <v>1</v>
      </c>
      <c r="AL80" s="176">
        <f t="shared" si="92"/>
        <v>200</v>
      </c>
      <c r="AM80" s="176">
        <v>1</v>
      </c>
      <c r="AN80" s="176">
        <f t="shared" si="93"/>
        <v>200</v>
      </c>
      <c r="AO80" s="176"/>
      <c r="AP80" s="176"/>
      <c r="AQ80" s="168">
        <f t="shared" si="20"/>
        <v>17</v>
      </c>
      <c r="AR80" s="168">
        <f t="shared" si="20"/>
        <v>3400</v>
      </c>
    </row>
    <row r="81" spans="1:44" x14ac:dyDescent="0.3">
      <c r="A81" s="428" t="s">
        <v>528</v>
      </c>
      <c r="B81" s="429"/>
      <c r="C81" s="174">
        <v>25</v>
      </c>
      <c r="D81" s="175" t="s">
        <v>466</v>
      </c>
      <c r="E81" s="176">
        <v>3</v>
      </c>
      <c r="F81" s="176">
        <f t="shared" si="57"/>
        <v>75</v>
      </c>
      <c r="G81" s="176">
        <v>0</v>
      </c>
      <c r="H81" s="176">
        <f t="shared" si="58"/>
        <v>0</v>
      </c>
      <c r="I81" s="176">
        <v>0</v>
      </c>
      <c r="J81" s="176">
        <f t="shared" si="82"/>
        <v>0</v>
      </c>
      <c r="K81" s="176">
        <v>0</v>
      </c>
      <c r="L81" s="176">
        <f t="shared" si="83"/>
        <v>0</v>
      </c>
      <c r="M81" s="176">
        <v>0</v>
      </c>
      <c r="N81" s="176">
        <f t="shared" si="84"/>
        <v>0</v>
      </c>
      <c r="O81" s="176">
        <v>0</v>
      </c>
      <c r="P81" s="176">
        <f t="shared" si="85"/>
        <v>0</v>
      </c>
      <c r="Q81" s="176">
        <v>0</v>
      </c>
      <c r="R81" s="176">
        <f t="shared" si="86"/>
        <v>0</v>
      </c>
      <c r="S81" s="176">
        <v>0</v>
      </c>
      <c r="T81" s="176">
        <f t="shared" si="87"/>
        <v>0</v>
      </c>
      <c r="U81" s="176">
        <v>0</v>
      </c>
      <c r="V81" s="176">
        <f t="shared" si="88"/>
        <v>0</v>
      </c>
      <c r="W81" s="176">
        <v>0</v>
      </c>
      <c r="X81" s="176">
        <f t="shared" si="60"/>
        <v>0</v>
      </c>
      <c r="Y81" s="176">
        <v>0</v>
      </c>
      <c r="Z81" s="176">
        <f t="shared" si="94"/>
        <v>0</v>
      </c>
      <c r="AA81" s="176">
        <v>0</v>
      </c>
      <c r="AB81" s="176">
        <f t="shared" si="95"/>
        <v>0</v>
      </c>
      <c r="AC81" s="176">
        <v>0</v>
      </c>
      <c r="AD81" s="176">
        <f t="shared" si="96"/>
        <v>0</v>
      </c>
      <c r="AE81" s="176">
        <v>0</v>
      </c>
      <c r="AF81" s="176">
        <f t="shared" si="89"/>
        <v>0</v>
      </c>
      <c r="AG81" s="176">
        <v>0</v>
      </c>
      <c r="AH81" s="176">
        <f t="shared" si="90"/>
        <v>0</v>
      </c>
      <c r="AI81" s="176">
        <v>0</v>
      </c>
      <c r="AJ81" s="176">
        <f t="shared" si="91"/>
        <v>0</v>
      </c>
      <c r="AK81" s="176">
        <v>0</v>
      </c>
      <c r="AL81" s="176">
        <f t="shared" si="92"/>
        <v>0</v>
      </c>
      <c r="AM81" s="176">
        <v>0</v>
      </c>
      <c r="AN81" s="176">
        <f t="shared" si="93"/>
        <v>0</v>
      </c>
      <c r="AO81" s="176"/>
      <c r="AP81" s="176"/>
      <c r="AQ81" s="168">
        <f t="shared" si="20"/>
        <v>3</v>
      </c>
      <c r="AR81" s="168">
        <f t="shared" si="20"/>
        <v>75</v>
      </c>
    </row>
    <row r="82" spans="1:44" x14ac:dyDescent="0.3">
      <c r="A82" s="428" t="s">
        <v>529</v>
      </c>
      <c r="B82" s="429"/>
      <c r="C82" s="174">
        <v>30</v>
      </c>
      <c r="D82" s="175" t="s">
        <v>481</v>
      </c>
      <c r="E82" s="176">
        <v>0</v>
      </c>
      <c r="F82" s="176">
        <f t="shared" si="57"/>
        <v>0</v>
      </c>
      <c r="G82" s="176">
        <v>1</v>
      </c>
      <c r="H82" s="176">
        <f t="shared" si="58"/>
        <v>30</v>
      </c>
      <c r="I82" s="176">
        <v>1</v>
      </c>
      <c r="J82" s="176">
        <f t="shared" si="82"/>
        <v>30</v>
      </c>
      <c r="K82" s="176">
        <v>1</v>
      </c>
      <c r="L82" s="176">
        <f t="shared" si="83"/>
        <v>30</v>
      </c>
      <c r="M82" s="176">
        <v>1</v>
      </c>
      <c r="N82" s="176">
        <f t="shared" si="84"/>
        <v>30</v>
      </c>
      <c r="O82" s="176">
        <v>1</v>
      </c>
      <c r="P82" s="176">
        <f t="shared" si="85"/>
        <v>30</v>
      </c>
      <c r="Q82" s="176">
        <v>1</v>
      </c>
      <c r="R82" s="176">
        <f t="shared" si="86"/>
        <v>30</v>
      </c>
      <c r="S82" s="176">
        <v>1</v>
      </c>
      <c r="T82" s="176">
        <f t="shared" si="87"/>
        <v>30</v>
      </c>
      <c r="U82" s="176">
        <v>1</v>
      </c>
      <c r="V82" s="176">
        <f t="shared" si="88"/>
        <v>30</v>
      </c>
      <c r="W82" s="176">
        <v>1</v>
      </c>
      <c r="X82" s="176">
        <f t="shared" si="60"/>
        <v>30</v>
      </c>
      <c r="Y82" s="176">
        <v>1</v>
      </c>
      <c r="Z82" s="176">
        <f t="shared" si="94"/>
        <v>30</v>
      </c>
      <c r="AA82" s="176">
        <v>1</v>
      </c>
      <c r="AB82" s="176">
        <f t="shared" si="95"/>
        <v>30</v>
      </c>
      <c r="AC82" s="176">
        <v>1</v>
      </c>
      <c r="AD82" s="176">
        <f t="shared" si="96"/>
        <v>30</v>
      </c>
      <c r="AE82" s="176">
        <v>1</v>
      </c>
      <c r="AF82" s="176">
        <f t="shared" si="89"/>
        <v>30</v>
      </c>
      <c r="AG82" s="176">
        <v>1</v>
      </c>
      <c r="AH82" s="176">
        <f t="shared" si="90"/>
        <v>30</v>
      </c>
      <c r="AI82" s="176">
        <v>1</v>
      </c>
      <c r="AJ82" s="176">
        <f t="shared" si="91"/>
        <v>30</v>
      </c>
      <c r="AK82" s="176">
        <v>1</v>
      </c>
      <c r="AL82" s="176">
        <f t="shared" si="92"/>
        <v>30</v>
      </c>
      <c r="AM82" s="176">
        <v>1</v>
      </c>
      <c r="AN82" s="176">
        <f t="shared" si="93"/>
        <v>30</v>
      </c>
      <c r="AO82" s="176"/>
      <c r="AP82" s="176"/>
      <c r="AQ82" s="168">
        <f t="shared" si="20"/>
        <v>17</v>
      </c>
      <c r="AR82" s="168">
        <f t="shared" si="20"/>
        <v>510</v>
      </c>
    </row>
    <row r="83" spans="1:44" x14ac:dyDescent="0.3">
      <c r="A83" s="428" t="s">
        <v>530</v>
      </c>
      <c r="B83" s="429"/>
      <c r="C83" s="174">
        <v>50</v>
      </c>
      <c r="D83" s="175" t="s">
        <v>466</v>
      </c>
      <c r="E83" s="176">
        <v>1</v>
      </c>
      <c r="F83" s="176">
        <f t="shared" si="57"/>
        <v>50</v>
      </c>
      <c r="G83" s="176">
        <v>0</v>
      </c>
      <c r="H83" s="176">
        <f t="shared" si="58"/>
        <v>0</v>
      </c>
      <c r="I83" s="176">
        <v>0</v>
      </c>
      <c r="J83" s="176">
        <f t="shared" si="82"/>
        <v>0</v>
      </c>
      <c r="K83" s="176">
        <v>0</v>
      </c>
      <c r="L83" s="176">
        <f t="shared" si="83"/>
        <v>0</v>
      </c>
      <c r="M83" s="176">
        <v>0</v>
      </c>
      <c r="N83" s="176">
        <f t="shared" si="84"/>
        <v>0</v>
      </c>
      <c r="O83" s="176">
        <v>0</v>
      </c>
      <c r="P83" s="176">
        <f t="shared" si="85"/>
        <v>0</v>
      </c>
      <c r="Q83" s="176">
        <v>0</v>
      </c>
      <c r="R83" s="176">
        <f t="shared" si="86"/>
        <v>0</v>
      </c>
      <c r="S83" s="176">
        <v>0</v>
      </c>
      <c r="T83" s="176">
        <f t="shared" si="87"/>
        <v>0</v>
      </c>
      <c r="U83" s="176">
        <v>0</v>
      </c>
      <c r="V83" s="176">
        <f t="shared" si="88"/>
        <v>0</v>
      </c>
      <c r="W83" s="176">
        <v>0</v>
      </c>
      <c r="X83" s="176">
        <f t="shared" si="60"/>
        <v>0</v>
      </c>
      <c r="Y83" s="176">
        <v>0</v>
      </c>
      <c r="Z83" s="176">
        <f t="shared" si="94"/>
        <v>0</v>
      </c>
      <c r="AA83" s="176">
        <v>0</v>
      </c>
      <c r="AB83" s="176">
        <f t="shared" si="95"/>
        <v>0</v>
      </c>
      <c r="AC83" s="176"/>
      <c r="AD83" s="176">
        <f t="shared" si="96"/>
        <v>0</v>
      </c>
      <c r="AE83" s="176"/>
      <c r="AF83" s="176">
        <f t="shared" si="89"/>
        <v>0</v>
      </c>
      <c r="AG83" s="176"/>
      <c r="AH83" s="176">
        <f t="shared" si="90"/>
        <v>0</v>
      </c>
      <c r="AI83" s="176"/>
      <c r="AJ83" s="176">
        <f t="shared" si="91"/>
        <v>0</v>
      </c>
      <c r="AK83" s="176"/>
      <c r="AL83" s="176">
        <f t="shared" si="92"/>
        <v>0</v>
      </c>
      <c r="AM83" s="176"/>
      <c r="AN83" s="176">
        <f t="shared" si="93"/>
        <v>0</v>
      </c>
      <c r="AO83" s="176"/>
      <c r="AP83" s="176"/>
      <c r="AQ83" s="168">
        <f t="shared" si="20"/>
        <v>1</v>
      </c>
      <c r="AR83" s="168">
        <f t="shared" si="20"/>
        <v>50</v>
      </c>
    </row>
    <row r="84" spans="1:44" x14ac:dyDescent="0.3">
      <c r="A84" s="428" t="s">
        <v>531</v>
      </c>
      <c r="B84" s="429"/>
      <c r="C84" s="174">
        <v>125</v>
      </c>
      <c r="D84" s="175" t="s">
        <v>466</v>
      </c>
      <c r="E84" s="176">
        <v>1</v>
      </c>
      <c r="F84" s="176">
        <f t="shared" si="57"/>
        <v>125</v>
      </c>
      <c r="G84" s="176">
        <v>0</v>
      </c>
      <c r="H84" s="176">
        <f t="shared" si="58"/>
        <v>0</v>
      </c>
      <c r="I84" s="176">
        <v>0</v>
      </c>
      <c r="J84" s="176">
        <f t="shared" si="82"/>
        <v>0</v>
      </c>
      <c r="K84" s="176">
        <v>0</v>
      </c>
      <c r="L84" s="176">
        <f t="shared" si="83"/>
        <v>0</v>
      </c>
      <c r="M84" s="176">
        <v>0</v>
      </c>
      <c r="N84" s="176">
        <f t="shared" si="84"/>
        <v>0</v>
      </c>
      <c r="O84" s="176">
        <v>0</v>
      </c>
      <c r="P84" s="176">
        <f t="shared" si="85"/>
        <v>0</v>
      </c>
      <c r="Q84" s="176">
        <v>0</v>
      </c>
      <c r="R84" s="176">
        <f t="shared" si="86"/>
        <v>0</v>
      </c>
      <c r="S84" s="176">
        <v>0</v>
      </c>
      <c r="T84" s="176">
        <f t="shared" si="87"/>
        <v>0</v>
      </c>
      <c r="U84" s="176">
        <v>0</v>
      </c>
      <c r="V84" s="176">
        <f t="shared" si="88"/>
        <v>0</v>
      </c>
      <c r="W84" s="176">
        <v>0</v>
      </c>
      <c r="X84" s="176">
        <f t="shared" si="60"/>
        <v>0</v>
      </c>
      <c r="Y84" s="176">
        <v>0</v>
      </c>
      <c r="Z84" s="176">
        <f t="shared" si="94"/>
        <v>0</v>
      </c>
      <c r="AA84" s="176">
        <v>0</v>
      </c>
      <c r="AB84" s="176">
        <f t="shared" si="95"/>
        <v>0</v>
      </c>
      <c r="AC84" s="176"/>
      <c r="AD84" s="176">
        <f t="shared" si="96"/>
        <v>0</v>
      </c>
      <c r="AE84" s="176"/>
      <c r="AF84" s="176">
        <f t="shared" si="89"/>
        <v>0</v>
      </c>
      <c r="AG84" s="176"/>
      <c r="AH84" s="176">
        <f t="shared" si="90"/>
        <v>0</v>
      </c>
      <c r="AI84" s="176"/>
      <c r="AJ84" s="176">
        <f t="shared" si="91"/>
        <v>0</v>
      </c>
      <c r="AK84" s="176"/>
      <c r="AL84" s="176">
        <f t="shared" si="92"/>
        <v>0</v>
      </c>
      <c r="AM84" s="176"/>
      <c r="AN84" s="176">
        <f t="shared" si="93"/>
        <v>0</v>
      </c>
      <c r="AO84" s="176"/>
      <c r="AP84" s="176"/>
      <c r="AQ84" s="168">
        <f t="shared" si="20"/>
        <v>1</v>
      </c>
      <c r="AR84" s="168">
        <f t="shared" si="20"/>
        <v>125</v>
      </c>
    </row>
    <row r="85" spans="1:44" x14ac:dyDescent="0.3">
      <c r="A85" s="428" t="s">
        <v>532</v>
      </c>
      <c r="B85" s="429"/>
      <c r="C85" s="174">
        <v>30</v>
      </c>
      <c r="D85" s="175" t="s">
        <v>481</v>
      </c>
      <c r="E85" s="176">
        <v>0</v>
      </c>
      <c r="F85" s="176">
        <f t="shared" si="57"/>
        <v>0</v>
      </c>
      <c r="G85" s="176">
        <v>1</v>
      </c>
      <c r="H85" s="176">
        <f t="shared" si="58"/>
        <v>30</v>
      </c>
      <c r="I85" s="176">
        <v>1</v>
      </c>
      <c r="J85" s="176">
        <f t="shared" si="82"/>
        <v>30</v>
      </c>
      <c r="K85" s="176">
        <v>1</v>
      </c>
      <c r="L85" s="176">
        <f t="shared" si="83"/>
        <v>30</v>
      </c>
      <c r="M85" s="176">
        <v>1</v>
      </c>
      <c r="N85" s="176">
        <f t="shared" si="84"/>
        <v>30</v>
      </c>
      <c r="O85" s="176">
        <v>1</v>
      </c>
      <c r="P85" s="176">
        <f t="shared" si="85"/>
        <v>30</v>
      </c>
      <c r="Q85" s="176">
        <v>1</v>
      </c>
      <c r="R85" s="176">
        <f t="shared" si="86"/>
        <v>30</v>
      </c>
      <c r="S85" s="176">
        <v>1</v>
      </c>
      <c r="T85" s="176">
        <f t="shared" si="87"/>
        <v>30</v>
      </c>
      <c r="U85" s="176">
        <v>1</v>
      </c>
      <c r="V85" s="176">
        <f t="shared" si="88"/>
        <v>30</v>
      </c>
      <c r="W85" s="176">
        <v>1</v>
      </c>
      <c r="X85" s="176">
        <f t="shared" si="60"/>
        <v>30</v>
      </c>
      <c r="Y85" s="176">
        <v>1</v>
      </c>
      <c r="Z85" s="176">
        <f t="shared" si="94"/>
        <v>30</v>
      </c>
      <c r="AA85" s="176">
        <v>1</v>
      </c>
      <c r="AB85" s="176">
        <f t="shared" si="95"/>
        <v>30</v>
      </c>
      <c r="AC85" s="176">
        <v>1</v>
      </c>
      <c r="AD85" s="176">
        <f t="shared" si="96"/>
        <v>30</v>
      </c>
      <c r="AE85" s="176">
        <v>1</v>
      </c>
      <c r="AF85" s="176">
        <f t="shared" si="89"/>
        <v>30</v>
      </c>
      <c r="AG85" s="176">
        <v>1</v>
      </c>
      <c r="AH85" s="176">
        <f t="shared" si="90"/>
        <v>30</v>
      </c>
      <c r="AI85" s="176">
        <v>1</v>
      </c>
      <c r="AJ85" s="176">
        <f t="shared" si="91"/>
        <v>30</v>
      </c>
      <c r="AK85" s="176">
        <v>1</v>
      </c>
      <c r="AL85" s="176">
        <f t="shared" si="92"/>
        <v>30</v>
      </c>
      <c r="AM85" s="176">
        <v>1</v>
      </c>
      <c r="AN85" s="176">
        <f t="shared" si="93"/>
        <v>30</v>
      </c>
      <c r="AO85" s="176"/>
      <c r="AP85" s="176"/>
      <c r="AQ85" s="168">
        <f t="shared" si="20"/>
        <v>17</v>
      </c>
      <c r="AR85" s="168">
        <f t="shared" si="20"/>
        <v>510</v>
      </c>
    </row>
    <row r="86" spans="1:44" x14ac:dyDescent="0.3">
      <c r="A86" s="428" t="s">
        <v>533</v>
      </c>
      <c r="B86" s="429"/>
      <c r="C86" s="174">
        <v>45</v>
      </c>
      <c r="D86" s="175" t="s">
        <v>466</v>
      </c>
      <c r="E86" s="176">
        <v>1</v>
      </c>
      <c r="F86" s="176">
        <f t="shared" si="57"/>
        <v>45</v>
      </c>
      <c r="G86" s="176">
        <v>0</v>
      </c>
      <c r="H86" s="176">
        <f t="shared" si="58"/>
        <v>0</v>
      </c>
      <c r="I86" s="176">
        <v>0</v>
      </c>
      <c r="J86" s="176">
        <f t="shared" si="82"/>
        <v>0</v>
      </c>
      <c r="K86" s="176">
        <v>0</v>
      </c>
      <c r="L86" s="176">
        <f t="shared" si="83"/>
        <v>0</v>
      </c>
      <c r="M86" s="176">
        <v>0</v>
      </c>
      <c r="N86" s="176">
        <f t="shared" si="84"/>
        <v>0</v>
      </c>
      <c r="O86" s="176">
        <v>0</v>
      </c>
      <c r="P86" s="176">
        <f t="shared" si="85"/>
        <v>0</v>
      </c>
      <c r="Q86" s="176">
        <v>0</v>
      </c>
      <c r="R86" s="176">
        <f t="shared" si="86"/>
        <v>0</v>
      </c>
      <c r="S86" s="176">
        <v>0</v>
      </c>
      <c r="T86" s="176">
        <f t="shared" si="87"/>
        <v>0</v>
      </c>
      <c r="U86" s="176">
        <v>0</v>
      </c>
      <c r="V86" s="176">
        <f t="shared" si="88"/>
        <v>0</v>
      </c>
      <c r="W86" s="176">
        <v>0</v>
      </c>
      <c r="X86" s="176">
        <f t="shared" si="60"/>
        <v>0</v>
      </c>
      <c r="Y86" s="176">
        <v>0</v>
      </c>
      <c r="Z86" s="176">
        <f t="shared" si="94"/>
        <v>0</v>
      </c>
      <c r="AA86" s="176">
        <v>0</v>
      </c>
      <c r="AB86" s="176">
        <f t="shared" si="95"/>
        <v>0</v>
      </c>
      <c r="AC86" s="176">
        <v>0</v>
      </c>
      <c r="AD86" s="176">
        <f t="shared" si="96"/>
        <v>0</v>
      </c>
      <c r="AE86" s="176">
        <v>0</v>
      </c>
      <c r="AF86" s="176">
        <f t="shared" si="89"/>
        <v>0</v>
      </c>
      <c r="AG86" s="176">
        <v>0</v>
      </c>
      <c r="AH86" s="176">
        <f t="shared" si="90"/>
        <v>0</v>
      </c>
      <c r="AI86" s="176">
        <v>0</v>
      </c>
      <c r="AJ86" s="176">
        <f t="shared" si="91"/>
        <v>0</v>
      </c>
      <c r="AK86" s="176">
        <v>0</v>
      </c>
      <c r="AL86" s="176">
        <f t="shared" si="92"/>
        <v>0</v>
      </c>
      <c r="AM86" s="176">
        <v>0</v>
      </c>
      <c r="AN86" s="176">
        <f t="shared" si="93"/>
        <v>0</v>
      </c>
      <c r="AO86" s="176"/>
      <c r="AP86" s="176"/>
      <c r="AQ86" s="168">
        <f t="shared" si="20"/>
        <v>1</v>
      </c>
      <c r="AR86" s="168">
        <f t="shared" si="20"/>
        <v>45</v>
      </c>
    </row>
    <row r="87" spans="1:44" x14ac:dyDescent="0.3">
      <c r="A87" s="428" t="s">
        <v>534</v>
      </c>
      <c r="B87" s="429"/>
      <c r="C87" s="174">
        <v>250</v>
      </c>
      <c r="D87" s="175" t="s">
        <v>466</v>
      </c>
      <c r="E87" s="176">
        <v>8</v>
      </c>
      <c r="F87" s="176">
        <f t="shared" si="57"/>
        <v>2000</v>
      </c>
      <c r="G87" s="176">
        <v>0</v>
      </c>
      <c r="H87" s="176">
        <f t="shared" si="58"/>
        <v>0</v>
      </c>
      <c r="I87" s="176">
        <v>0</v>
      </c>
      <c r="J87" s="176">
        <f t="shared" si="82"/>
        <v>0</v>
      </c>
      <c r="K87" s="176">
        <v>0</v>
      </c>
      <c r="L87" s="176">
        <f t="shared" si="83"/>
        <v>0</v>
      </c>
      <c r="M87" s="176">
        <v>0</v>
      </c>
      <c r="N87" s="176">
        <f t="shared" si="84"/>
        <v>0</v>
      </c>
      <c r="O87" s="176"/>
      <c r="P87" s="176">
        <f t="shared" si="85"/>
        <v>0</v>
      </c>
      <c r="Q87" s="176">
        <v>0</v>
      </c>
      <c r="R87" s="176">
        <f t="shared" si="86"/>
        <v>0</v>
      </c>
      <c r="S87" s="176">
        <v>0</v>
      </c>
      <c r="T87" s="176">
        <f t="shared" si="87"/>
        <v>0</v>
      </c>
      <c r="U87" s="176">
        <v>0</v>
      </c>
      <c r="V87" s="176">
        <f t="shared" si="88"/>
        <v>0</v>
      </c>
      <c r="W87" s="176">
        <v>0</v>
      </c>
      <c r="X87" s="176">
        <f t="shared" si="60"/>
        <v>0</v>
      </c>
      <c r="Y87" s="176">
        <v>0</v>
      </c>
      <c r="Z87" s="176">
        <f t="shared" si="94"/>
        <v>0</v>
      </c>
      <c r="AA87" s="176">
        <v>0</v>
      </c>
      <c r="AB87" s="176">
        <f t="shared" si="95"/>
        <v>0</v>
      </c>
      <c r="AC87" s="176">
        <v>0</v>
      </c>
      <c r="AD87" s="176">
        <f t="shared" si="96"/>
        <v>0</v>
      </c>
      <c r="AE87" s="176">
        <v>0</v>
      </c>
      <c r="AF87" s="176">
        <f t="shared" si="89"/>
        <v>0</v>
      </c>
      <c r="AG87" s="176">
        <v>0</v>
      </c>
      <c r="AH87" s="176">
        <f t="shared" si="90"/>
        <v>0</v>
      </c>
      <c r="AI87" s="176">
        <v>0</v>
      </c>
      <c r="AJ87" s="176">
        <f t="shared" si="91"/>
        <v>0</v>
      </c>
      <c r="AK87" s="176">
        <v>0</v>
      </c>
      <c r="AL87" s="176">
        <f t="shared" si="92"/>
        <v>0</v>
      </c>
      <c r="AM87" s="176">
        <v>0</v>
      </c>
      <c r="AN87" s="176">
        <f t="shared" si="93"/>
        <v>0</v>
      </c>
      <c r="AO87" s="176"/>
      <c r="AP87" s="176"/>
      <c r="AQ87" s="168">
        <f t="shared" si="20"/>
        <v>8</v>
      </c>
      <c r="AR87" s="168">
        <f t="shared" si="20"/>
        <v>2000</v>
      </c>
    </row>
    <row r="88" spans="1:44" x14ac:dyDescent="0.3">
      <c r="A88" s="428" t="s">
        <v>535</v>
      </c>
      <c r="B88" s="429"/>
      <c r="C88" s="174">
        <v>200</v>
      </c>
      <c r="D88" s="175" t="s">
        <v>466</v>
      </c>
      <c r="E88" s="176">
        <v>8</v>
      </c>
      <c r="F88" s="176">
        <f t="shared" si="57"/>
        <v>1600</v>
      </c>
      <c r="G88" s="176">
        <v>0</v>
      </c>
      <c r="H88" s="176">
        <f t="shared" si="58"/>
        <v>0</v>
      </c>
      <c r="I88" s="176">
        <v>0</v>
      </c>
      <c r="J88" s="176">
        <f t="shared" si="82"/>
        <v>0</v>
      </c>
      <c r="K88" s="176">
        <v>0</v>
      </c>
      <c r="L88" s="176">
        <f t="shared" si="83"/>
        <v>0</v>
      </c>
      <c r="M88" s="176">
        <v>0</v>
      </c>
      <c r="N88" s="176">
        <f t="shared" si="84"/>
        <v>0</v>
      </c>
      <c r="O88" s="176"/>
      <c r="P88" s="176">
        <f t="shared" si="85"/>
        <v>0</v>
      </c>
      <c r="Q88" s="176">
        <v>0</v>
      </c>
      <c r="R88" s="176">
        <f t="shared" si="86"/>
        <v>0</v>
      </c>
      <c r="S88" s="176">
        <v>0</v>
      </c>
      <c r="T88" s="176">
        <f t="shared" si="87"/>
        <v>0</v>
      </c>
      <c r="U88" s="176">
        <v>0</v>
      </c>
      <c r="V88" s="176">
        <f t="shared" si="88"/>
        <v>0</v>
      </c>
      <c r="W88" s="176">
        <v>0</v>
      </c>
      <c r="X88" s="176">
        <f t="shared" si="60"/>
        <v>0</v>
      </c>
      <c r="Y88" s="176">
        <v>0</v>
      </c>
      <c r="Z88" s="176">
        <f t="shared" si="94"/>
        <v>0</v>
      </c>
      <c r="AA88" s="176">
        <v>0</v>
      </c>
      <c r="AB88" s="176">
        <f t="shared" si="95"/>
        <v>0</v>
      </c>
      <c r="AC88" s="176">
        <v>0</v>
      </c>
      <c r="AD88" s="176">
        <f t="shared" si="96"/>
        <v>0</v>
      </c>
      <c r="AE88" s="176">
        <v>0</v>
      </c>
      <c r="AF88" s="176">
        <f t="shared" si="89"/>
        <v>0</v>
      </c>
      <c r="AG88" s="176">
        <v>0</v>
      </c>
      <c r="AH88" s="176">
        <f t="shared" si="90"/>
        <v>0</v>
      </c>
      <c r="AI88" s="176">
        <v>0</v>
      </c>
      <c r="AJ88" s="176">
        <f t="shared" si="91"/>
        <v>0</v>
      </c>
      <c r="AK88" s="176">
        <v>0</v>
      </c>
      <c r="AL88" s="176">
        <f t="shared" si="92"/>
        <v>0</v>
      </c>
      <c r="AM88" s="176">
        <v>0</v>
      </c>
      <c r="AN88" s="176">
        <f t="shared" si="93"/>
        <v>0</v>
      </c>
      <c r="AO88" s="176"/>
      <c r="AP88" s="176"/>
      <c r="AQ88" s="168">
        <f t="shared" si="20"/>
        <v>8</v>
      </c>
      <c r="AR88" s="168">
        <f t="shared" si="20"/>
        <v>1600</v>
      </c>
    </row>
    <row r="89" spans="1:44" x14ac:dyDescent="0.3">
      <c r="A89" s="428" t="s">
        <v>536</v>
      </c>
      <c r="B89" s="429"/>
      <c r="C89" s="174">
        <v>40</v>
      </c>
      <c r="D89" s="175" t="s">
        <v>466</v>
      </c>
      <c r="E89" s="176">
        <v>25</v>
      </c>
      <c r="F89" s="176">
        <f t="shared" si="57"/>
        <v>1000</v>
      </c>
      <c r="G89" s="176">
        <v>0</v>
      </c>
      <c r="H89" s="176">
        <f t="shared" si="58"/>
        <v>0</v>
      </c>
      <c r="I89" s="176">
        <v>0</v>
      </c>
      <c r="J89" s="176">
        <f t="shared" si="82"/>
        <v>0</v>
      </c>
      <c r="K89" s="176">
        <v>0</v>
      </c>
      <c r="L89" s="176">
        <f t="shared" si="83"/>
        <v>0</v>
      </c>
      <c r="M89" s="176">
        <v>0</v>
      </c>
      <c r="N89" s="176">
        <f t="shared" si="84"/>
        <v>0</v>
      </c>
      <c r="O89" s="176"/>
      <c r="P89" s="176">
        <f t="shared" si="85"/>
        <v>0</v>
      </c>
      <c r="Q89" s="176">
        <v>0</v>
      </c>
      <c r="R89" s="176">
        <f t="shared" si="86"/>
        <v>0</v>
      </c>
      <c r="S89" s="176">
        <v>0</v>
      </c>
      <c r="T89" s="176">
        <f t="shared" si="87"/>
        <v>0</v>
      </c>
      <c r="U89" s="176">
        <v>0</v>
      </c>
      <c r="V89" s="176">
        <f t="shared" si="88"/>
        <v>0</v>
      </c>
      <c r="W89" s="176">
        <v>0</v>
      </c>
      <c r="X89" s="176">
        <f t="shared" si="60"/>
        <v>0</v>
      </c>
      <c r="Y89" s="176">
        <v>0</v>
      </c>
      <c r="Z89" s="176">
        <f t="shared" si="94"/>
        <v>0</v>
      </c>
      <c r="AA89" s="176">
        <v>0</v>
      </c>
      <c r="AB89" s="176">
        <f t="shared" si="95"/>
        <v>0</v>
      </c>
      <c r="AC89" s="176">
        <v>0</v>
      </c>
      <c r="AD89" s="176">
        <f t="shared" si="96"/>
        <v>0</v>
      </c>
      <c r="AE89" s="176">
        <v>0</v>
      </c>
      <c r="AF89" s="176">
        <f t="shared" si="89"/>
        <v>0</v>
      </c>
      <c r="AG89" s="176">
        <v>0</v>
      </c>
      <c r="AH89" s="176">
        <f t="shared" si="90"/>
        <v>0</v>
      </c>
      <c r="AI89" s="176">
        <v>0</v>
      </c>
      <c r="AJ89" s="176">
        <f t="shared" si="91"/>
        <v>0</v>
      </c>
      <c r="AK89" s="176">
        <v>0</v>
      </c>
      <c r="AL89" s="176">
        <f t="shared" si="92"/>
        <v>0</v>
      </c>
      <c r="AM89" s="176">
        <v>0</v>
      </c>
      <c r="AN89" s="176">
        <f t="shared" si="93"/>
        <v>0</v>
      </c>
      <c r="AO89" s="176"/>
      <c r="AP89" s="176"/>
      <c r="AQ89" s="168">
        <f t="shared" si="20"/>
        <v>25</v>
      </c>
      <c r="AR89" s="168">
        <f t="shared" si="20"/>
        <v>1000</v>
      </c>
    </row>
    <row r="90" spans="1:44" x14ac:dyDescent="0.3">
      <c r="A90" s="428" t="s">
        <v>537</v>
      </c>
      <c r="B90" s="429"/>
      <c r="C90" s="174">
        <v>500</v>
      </c>
      <c r="D90" s="175" t="s">
        <v>466</v>
      </c>
      <c r="E90" s="176">
        <v>1</v>
      </c>
      <c r="F90" s="176">
        <f t="shared" si="57"/>
        <v>500</v>
      </c>
      <c r="G90" s="176">
        <v>0</v>
      </c>
      <c r="H90" s="176">
        <f t="shared" si="58"/>
        <v>0</v>
      </c>
      <c r="I90" s="176">
        <v>0</v>
      </c>
      <c r="J90" s="176">
        <f t="shared" si="82"/>
        <v>0</v>
      </c>
      <c r="K90" s="176">
        <v>0</v>
      </c>
      <c r="L90" s="176">
        <f t="shared" si="83"/>
        <v>0</v>
      </c>
      <c r="M90" s="176">
        <v>0</v>
      </c>
      <c r="N90" s="176">
        <f t="shared" si="84"/>
        <v>0</v>
      </c>
      <c r="O90" s="176"/>
      <c r="P90" s="176">
        <f t="shared" si="85"/>
        <v>0</v>
      </c>
      <c r="Q90" s="176">
        <v>0</v>
      </c>
      <c r="R90" s="176">
        <f t="shared" si="86"/>
        <v>0</v>
      </c>
      <c r="S90" s="176">
        <v>0</v>
      </c>
      <c r="T90" s="176">
        <f t="shared" si="87"/>
        <v>0</v>
      </c>
      <c r="U90" s="176">
        <v>0</v>
      </c>
      <c r="V90" s="176">
        <f t="shared" si="88"/>
        <v>0</v>
      </c>
      <c r="W90" s="176">
        <v>0</v>
      </c>
      <c r="X90" s="176">
        <f t="shared" si="60"/>
        <v>0</v>
      </c>
      <c r="Y90" s="176">
        <v>0</v>
      </c>
      <c r="Z90" s="176">
        <f t="shared" si="94"/>
        <v>0</v>
      </c>
      <c r="AA90" s="176">
        <v>0</v>
      </c>
      <c r="AB90" s="176">
        <f t="shared" si="95"/>
        <v>0</v>
      </c>
      <c r="AC90" s="176">
        <v>0</v>
      </c>
      <c r="AD90" s="176">
        <f t="shared" si="96"/>
        <v>0</v>
      </c>
      <c r="AE90" s="176">
        <v>0</v>
      </c>
      <c r="AF90" s="176">
        <f t="shared" si="89"/>
        <v>0</v>
      </c>
      <c r="AG90" s="176">
        <v>0</v>
      </c>
      <c r="AH90" s="176">
        <f t="shared" si="90"/>
        <v>0</v>
      </c>
      <c r="AI90" s="176">
        <v>0</v>
      </c>
      <c r="AJ90" s="176">
        <f t="shared" si="91"/>
        <v>0</v>
      </c>
      <c r="AK90" s="176">
        <v>0</v>
      </c>
      <c r="AL90" s="176">
        <f t="shared" si="92"/>
        <v>0</v>
      </c>
      <c r="AM90" s="176">
        <v>0</v>
      </c>
      <c r="AN90" s="176">
        <f t="shared" si="93"/>
        <v>0</v>
      </c>
      <c r="AO90" s="176"/>
      <c r="AP90" s="176"/>
      <c r="AQ90" s="168">
        <f t="shared" ref="AQ90:AR131" si="97">E90+G90+I90+K90+M90+O90+Q90+S90+U90+W90+Y90+AA90+AC90+AE90+AG90+AI90+AK90+AM90+AO90</f>
        <v>1</v>
      </c>
      <c r="AR90" s="168">
        <f t="shared" si="97"/>
        <v>500</v>
      </c>
    </row>
    <row r="91" spans="1:44" x14ac:dyDescent="0.3">
      <c r="A91" s="426" t="s">
        <v>538</v>
      </c>
      <c r="B91" s="427"/>
      <c r="C91" s="174">
        <v>700</v>
      </c>
      <c r="D91" s="175" t="s">
        <v>539</v>
      </c>
      <c r="E91" s="176">
        <v>0</v>
      </c>
      <c r="F91" s="176">
        <f t="shared" si="57"/>
        <v>0</v>
      </c>
      <c r="G91" s="176">
        <v>1</v>
      </c>
      <c r="H91" s="176">
        <f t="shared" si="58"/>
        <v>700</v>
      </c>
      <c r="I91" s="176">
        <v>0</v>
      </c>
      <c r="J91" s="176">
        <f t="shared" si="82"/>
        <v>0</v>
      </c>
      <c r="K91" s="176">
        <v>0</v>
      </c>
      <c r="L91" s="176">
        <f t="shared" si="83"/>
        <v>0</v>
      </c>
      <c r="M91" s="176">
        <v>0</v>
      </c>
      <c r="N91" s="176">
        <f t="shared" si="84"/>
        <v>0</v>
      </c>
      <c r="O91" s="176">
        <v>0</v>
      </c>
      <c r="P91" s="176">
        <f t="shared" si="85"/>
        <v>0</v>
      </c>
      <c r="Q91" s="176">
        <v>1</v>
      </c>
      <c r="R91" s="176">
        <f t="shared" si="86"/>
        <v>700</v>
      </c>
      <c r="S91" s="176">
        <v>0</v>
      </c>
      <c r="T91" s="176">
        <f t="shared" si="87"/>
        <v>0</v>
      </c>
      <c r="U91" s="176">
        <v>0</v>
      </c>
      <c r="V91" s="176">
        <f t="shared" si="88"/>
        <v>0</v>
      </c>
      <c r="W91" s="176">
        <v>0</v>
      </c>
      <c r="X91" s="176">
        <f t="shared" si="60"/>
        <v>0</v>
      </c>
      <c r="Y91" s="176">
        <v>0</v>
      </c>
      <c r="Z91" s="176">
        <f t="shared" si="94"/>
        <v>0</v>
      </c>
      <c r="AA91" s="176">
        <v>0</v>
      </c>
      <c r="AB91" s="176">
        <f t="shared" si="95"/>
        <v>0</v>
      </c>
      <c r="AC91" s="176">
        <v>1</v>
      </c>
      <c r="AD91" s="176">
        <f t="shared" si="96"/>
        <v>700</v>
      </c>
      <c r="AE91" s="176">
        <v>0</v>
      </c>
      <c r="AF91" s="176"/>
      <c r="AG91" s="176">
        <v>0</v>
      </c>
      <c r="AH91" s="176"/>
      <c r="AI91" s="176">
        <v>0</v>
      </c>
      <c r="AJ91" s="176"/>
      <c r="AK91" s="176">
        <v>0</v>
      </c>
      <c r="AL91" s="176"/>
      <c r="AM91" s="176">
        <v>0</v>
      </c>
      <c r="AN91" s="176"/>
      <c r="AO91" s="176"/>
      <c r="AP91" s="176"/>
      <c r="AQ91" s="168">
        <f t="shared" si="97"/>
        <v>3</v>
      </c>
      <c r="AR91" s="168">
        <f t="shared" si="97"/>
        <v>2100</v>
      </c>
    </row>
    <row r="92" spans="1:44" x14ac:dyDescent="0.3">
      <c r="A92" s="179" t="s">
        <v>540</v>
      </c>
      <c r="B92" s="180"/>
      <c r="C92" s="181"/>
      <c r="D92" s="182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  <c r="AA92" s="183"/>
      <c r="AB92" s="183"/>
      <c r="AC92" s="183"/>
      <c r="AD92" s="183"/>
      <c r="AE92" s="183"/>
      <c r="AF92" s="183"/>
      <c r="AG92" s="183"/>
      <c r="AH92" s="183"/>
      <c r="AI92" s="183"/>
      <c r="AJ92" s="183"/>
      <c r="AK92" s="183"/>
      <c r="AL92" s="183"/>
      <c r="AM92" s="183"/>
      <c r="AN92" s="183"/>
      <c r="AO92" s="183"/>
      <c r="AP92" s="183"/>
      <c r="AQ92" s="168">
        <f t="shared" si="97"/>
        <v>0</v>
      </c>
      <c r="AR92" s="168">
        <f t="shared" si="97"/>
        <v>0</v>
      </c>
    </row>
    <row r="93" spans="1:44" x14ac:dyDescent="0.3">
      <c r="A93" s="428" t="s">
        <v>541</v>
      </c>
      <c r="B93" s="429"/>
      <c r="C93" s="174">
        <v>15</v>
      </c>
      <c r="D93" s="175" t="s">
        <v>466</v>
      </c>
      <c r="E93" s="176">
        <v>1</v>
      </c>
      <c r="F93" s="176">
        <f t="shared" si="57"/>
        <v>15</v>
      </c>
      <c r="G93" s="176">
        <v>0</v>
      </c>
      <c r="H93" s="176">
        <f t="shared" si="58"/>
        <v>0</v>
      </c>
      <c r="I93" s="176">
        <v>0</v>
      </c>
      <c r="J93" s="176">
        <f t="shared" si="82"/>
        <v>0</v>
      </c>
      <c r="K93" s="176">
        <v>0</v>
      </c>
      <c r="L93" s="176">
        <f t="shared" si="83"/>
        <v>0</v>
      </c>
      <c r="M93" s="176">
        <v>0</v>
      </c>
      <c r="N93" s="176">
        <f t="shared" si="84"/>
        <v>0</v>
      </c>
      <c r="O93" s="176">
        <v>0</v>
      </c>
      <c r="P93" s="176">
        <f t="shared" si="85"/>
        <v>0</v>
      </c>
      <c r="Q93" s="176">
        <v>0</v>
      </c>
      <c r="R93" s="176">
        <f t="shared" si="86"/>
        <v>0</v>
      </c>
      <c r="S93" s="176">
        <v>0</v>
      </c>
      <c r="T93" s="176">
        <f t="shared" si="87"/>
        <v>0</v>
      </c>
      <c r="U93" s="176">
        <v>0</v>
      </c>
      <c r="V93" s="176">
        <f t="shared" si="88"/>
        <v>0</v>
      </c>
      <c r="W93" s="176">
        <v>0</v>
      </c>
      <c r="X93" s="176">
        <f t="shared" si="60"/>
        <v>0</v>
      </c>
      <c r="Y93" s="176">
        <v>0</v>
      </c>
      <c r="Z93" s="176">
        <f t="shared" si="94"/>
        <v>0</v>
      </c>
      <c r="AA93" s="176">
        <v>0</v>
      </c>
      <c r="AB93" s="176">
        <f t="shared" si="95"/>
        <v>0</v>
      </c>
      <c r="AC93" s="176">
        <v>0</v>
      </c>
      <c r="AD93" s="176">
        <f t="shared" si="96"/>
        <v>0</v>
      </c>
      <c r="AE93" s="176">
        <v>0</v>
      </c>
      <c r="AF93" s="176">
        <f t="shared" ref="AF93:AF94" si="98">+AE93*$C93</f>
        <v>0</v>
      </c>
      <c r="AG93" s="176">
        <v>0</v>
      </c>
      <c r="AH93" s="176">
        <f t="shared" ref="AH93:AH94" si="99">+AG93*$C93</f>
        <v>0</v>
      </c>
      <c r="AI93" s="176">
        <v>0</v>
      </c>
      <c r="AJ93" s="176">
        <f t="shared" ref="AJ93:AJ94" si="100">+AI93*$C93</f>
        <v>0</v>
      </c>
      <c r="AK93" s="176">
        <v>0</v>
      </c>
      <c r="AL93" s="176">
        <f t="shared" ref="AL93:AL94" si="101">+AK93*$C93</f>
        <v>0</v>
      </c>
      <c r="AM93" s="176">
        <v>0</v>
      </c>
      <c r="AN93" s="176">
        <f t="shared" ref="AN93:AN94" si="102">+AM93*$C93</f>
        <v>0</v>
      </c>
      <c r="AO93" s="176"/>
      <c r="AP93" s="176"/>
      <c r="AQ93" s="168">
        <f t="shared" si="97"/>
        <v>1</v>
      </c>
      <c r="AR93" s="168">
        <f t="shared" si="97"/>
        <v>15</v>
      </c>
    </row>
    <row r="94" spans="1:44" x14ac:dyDescent="0.3">
      <c r="A94" s="428" t="s">
        <v>542</v>
      </c>
      <c r="B94" s="429"/>
      <c r="C94" s="174">
        <v>10</v>
      </c>
      <c r="D94" s="175" t="s">
        <v>481</v>
      </c>
      <c r="E94" s="176">
        <v>0</v>
      </c>
      <c r="F94" s="176">
        <f t="shared" si="57"/>
        <v>0</v>
      </c>
      <c r="G94" s="176">
        <v>1</v>
      </c>
      <c r="H94" s="176">
        <f t="shared" si="58"/>
        <v>10</v>
      </c>
      <c r="I94" s="176">
        <v>1</v>
      </c>
      <c r="J94" s="176">
        <f t="shared" si="82"/>
        <v>10</v>
      </c>
      <c r="K94" s="176">
        <v>1</v>
      </c>
      <c r="L94" s="176">
        <f t="shared" si="83"/>
        <v>10</v>
      </c>
      <c r="M94" s="176">
        <v>1</v>
      </c>
      <c r="N94" s="176">
        <f t="shared" si="84"/>
        <v>10</v>
      </c>
      <c r="O94" s="176">
        <v>1</v>
      </c>
      <c r="P94" s="176">
        <f t="shared" si="85"/>
        <v>10</v>
      </c>
      <c r="Q94" s="176">
        <v>1</v>
      </c>
      <c r="R94" s="176">
        <f t="shared" si="86"/>
        <v>10</v>
      </c>
      <c r="S94" s="176">
        <v>1</v>
      </c>
      <c r="T94" s="176">
        <f t="shared" si="87"/>
        <v>10</v>
      </c>
      <c r="U94" s="176">
        <v>1</v>
      </c>
      <c r="V94" s="176">
        <f t="shared" si="88"/>
        <v>10</v>
      </c>
      <c r="W94" s="176">
        <v>1</v>
      </c>
      <c r="X94" s="176">
        <f t="shared" si="60"/>
        <v>10</v>
      </c>
      <c r="Y94" s="176">
        <v>1</v>
      </c>
      <c r="Z94" s="176">
        <f t="shared" si="94"/>
        <v>10</v>
      </c>
      <c r="AA94" s="176">
        <v>1</v>
      </c>
      <c r="AB94" s="176">
        <f t="shared" si="95"/>
        <v>10</v>
      </c>
      <c r="AC94" s="176">
        <v>1</v>
      </c>
      <c r="AD94" s="176">
        <f t="shared" si="96"/>
        <v>10</v>
      </c>
      <c r="AE94" s="176">
        <v>1</v>
      </c>
      <c r="AF94" s="176">
        <f t="shared" si="98"/>
        <v>10</v>
      </c>
      <c r="AG94" s="176">
        <v>1</v>
      </c>
      <c r="AH94" s="176">
        <f t="shared" si="99"/>
        <v>10</v>
      </c>
      <c r="AI94" s="176">
        <v>1</v>
      </c>
      <c r="AJ94" s="176">
        <f t="shared" si="100"/>
        <v>10</v>
      </c>
      <c r="AK94" s="176">
        <v>1</v>
      </c>
      <c r="AL94" s="176">
        <f t="shared" si="101"/>
        <v>10</v>
      </c>
      <c r="AM94" s="176">
        <v>1</v>
      </c>
      <c r="AN94" s="176">
        <f t="shared" si="102"/>
        <v>10</v>
      </c>
      <c r="AO94" s="176"/>
      <c r="AP94" s="176"/>
      <c r="AQ94" s="168">
        <f t="shared" si="97"/>
        <v>17</v>
      </c>
      <c r="AR94" s="168">
        <f t="shared" si="97"/>
        <v>170</v>
      </c>
    </row>
    <row r="95" spans="1:44" x14ac:dyDescent="0.3">
      <c r="A95" s="184" t="s">
        <v>543</v>
      </c>
      <c r="B95" s="185"/>
      <c r="C95" s="186"/>
      <c r="D95" s="187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  <c r="AP95" s="188"/>
      <c r="AQ95" s="168">
        <f t="shared" si="97"/>
        <v>0</v>
      </c>
      <c r="AR95" s="168">
        <f t="shared" si="97"/>
        <v>0</v>
      </c>
    </row>
    <row r="96" spans="1:44" x14ac:dyDescent="0.3">
      <c r="A96" s="424" t="s">
        <v>544</v>
      </c>
      <c r="B96" s="425"/>
      <c r="C96" s="189">
        <v>60</v>
      </c>
      <c r="D96" s="190" t="s">
        <v>545</v>
      </c>
      <c r="E96" s="191">
        <v>29</v>
      </c>
      <c r="F96" s="191">
        <f>(+E96*$C96)*2</f>
        <v>3480</v>
      </c>
      <c r="G96" s="191">
        <v>0</v>
      </c>
      <c r="H96" s="191">
        <f t="shared" si="58"/>
        <v>0</v>
      </c>
      <c r="I96" s="191">
        <v>0</v>
      </c>
      <c r="J96" s="191">
        <f t="shared" si="82"/>
        <v>0</v>
      </c>
      <c r="K96" s="191">
        <v>0</v>
      </c>
      <c r="L96" s="191">
        <f t="shared" si="83"/>
        <v>0</v>
      </c>
      <c r="M96" s="191">
        <v>0</v>
      </c>
      <c r="N96" s="191">
        <f t="shared" si="84"/>
        <v>0</v>
      </c>
      <c r="O96" s="191">
        <v>0</v>
      </c>
      <c r="P96" s="191">
        <f t="shared" si="85"/>
        <v>0</v>
      </c>
      <c r="Q96" s="191">
        <v>0</v>
      </c>
      <c r="R96" s="191">
        <f t="shared" si="86"/>
        <v>0</v>
      </c>
      <c r="S96" s="191">
        <v>0</v>
      </c>
      <c r="T96" s="191">
        <f t="shared" si="87"/>
        <v>0</v>
      </c>
      <c r="U96" s="191">
        <v>0</v>
      </c>
      <c r="V96" s="191">
        <f t="shared" si="88"/>
        <v>0</v>
      </c>
      <c r="W96" s="191">
        <v>0</v>
      </c>
      <c r="X96" s="191">
        <f t="shared" si="88"/>
        <v>0</v>
      </c>
      <c r="Y96" s="191">
        <v>0</v>
      </c>
      <c r="Z96" s="191">
        <f t="shared" si="88"/>
        <v>0</v>
      </c>
      <c r="AA96" s="191">
        <v>0</v>
      </c>
      <c r="AB96" s="191">
        <f t="shared" si="88"/>
        <v>0</v>
      </c>
      <c r="AC96" s="191">
        <v>0</v>
      </c>
      <c r="AD96" s="191">
        <f>+AC96*$C96</f>
        <v>0</v>
      </c>
      <c r="AE96" s="191">
        <v>0</v>
      </c>
      <c r="AF96" s="191">
        <f>+AE96*$C96</f>
        <v>0</v>
      </c>
      <c r="AG96" s="191">
        <v>0</v>
      </c>
      <c r="AH96" s="191">
        <f>+AG96*$C96</f>
        <v>0</v>
      </c>
      <c r="AI96" s="191">
        <v>0</v>
      </c>
      <c r="AJ96" s="191">
        <f>+AI96*$C96</f>
        <v>0</v>
      </c>
      <c r="AK96" s="191">
        <v>0</v>
      </c>
      <c r="AL96" s="191">
        <f>+AK96*$C96</f>
        <v>0</v>
      </c>
      <c r="AM96" s="191">
        <v>0</v>
      </c>
      <c r="AN96" s="191">
        <f>+AM96*$C96</f>
        <v>0</v>
      </c>
      <c r="AO96" s="191"/>
      <c r="AP96" s="191"/>
      <c r="AQ96" s="168">
        <f t="shared" si="97"/>
        <v>29</v>
      </c>
      <c r="AR96" s="168">
        <f t="shared" si="97"/>
        <v>3480</v>
      </c>
    </row>
    <row r="97" spans="1:44" x14ac:dyDescent="0.3">
      <c r="A97" s="424" t="s">
        <v>546</v>
      </c>
      <c r="B97" s="425"/>
      <c r="C97" s="189">
        <v>22</v>
      </c>
      <c r="D97" s="190" t="s">
        <v>545</v>
      </c>
      <c r="E97" s="191">
        <v>17</v>
      </c>
      <c r="F97" s="191">
        <f>(+E97*$C97)*2</f>
        <v>748</v>
      </c>
      <c r="G97" s="191">
        <v>0</v>
      </c>
      <c r="H97" s="191">
        <f t="shared" si="58"/>
        <v>0</v>
      </c>
      <c r="I97" s="191">
        <v>0</v>
      </c>
      <c r="J97" s="191">
        <f t="shared" si="82"/>
        <v>0</v>
      </c>
      <c r="K97" s="191">
        <v>0</v>
      </c>
      <c r="L97" s="191">
        <f t="shared" si="83"/>
        <v>0</v>
      </c>
      <c r="M97" s="191">
        <v>0</v>
      </c>
      <c r="N97" s="191">
        <f t="shared" si="84"/>
        <v>0</v>
      </c>
      <c r="O97" s="191">
        <v>0</v>
      </c>
      <c r="P97" s="191">
        <f t="shared" si="85"/>
        <v>0</v>
      </c>
      <c r="Q97" s="191">
        <v>0</v>
      </c>
      <c r="R97" s="191">
        <f t="shared" si="86"/>
        <v>0</v>
      </c>
      <c r="S97" s="191">
        <v>0</v>
      </c>
      <c r="T97" s="191">
        <f t="shared" si="87"/>
        <v>0</v>
      </c>
      <c r="U97" s="191">
        <v>0</v>
      </c>
      <c r="V97" s="191">
        <f t="shared" ref="V97:AB114" si="103">+U97*$C97</f>
        <v>0</v>
      </c>
      <c r="W97" s="191">
        <v>0</v>
      </c>
      <c r="X97" s="191">
        <f t="shared" si="103"/>
        <v>0</v>
      </c>
      <c r="Y97" s="191">
        <v>0</v>
      </c>
      <c r="Z97" s="191">
        <f t="shared" si="103"/>
        <v>0</v>
      </c>
      <c r="AA97" s="191">
        <v>0</v>
      </c>
      <c r="AB97" s="191">
        <f t="shared" si="103"/>
        <v>0</v>
      </c>
      <c r="AC97" s="191">
        <v>0</v>
      </c>
      <c r="AD97" s="191">
        <f t="shared" ref="AD97:AD109" si="104">+AC97*$C97</f>
        <v>0</v>
      </c>
      <c r="AE97" s="191">
        <v>0</v>
      </c>
      <c r="AF97" s="191">
        <f t="shared" ref="AF97:AF109" si="105">+AE97*$C97</f>
        <v>0</v>
      </c>
      <c r="AG97" s="191">
        <v>0</v>
      </c>
      <c r="AH97" s="191">
        <f t="shared" ref="AH97:AH109" si="106">+AG97*$C97</f>
        <v>0</v>
      </c>
      <c r="AI97" s="191">
        <v>0</v>
      </c>
      <c r="AJ97" s="191">
        <f t="shared" ref="AJ97:AJ109" si="107">+AI97*$C97</f>
        <v>0</v>
      </c>
      <c r="AK97" s="191">
        <v>0</v>
      </c>
      <c r="AL97" s="191">
        <f t="shared" ref="AL97:AL109" si="108">+AK97*$C97</f>
        <v>0</v>
      </c>
      <c r="AM97" s="191">
        <v>0</v>
      </c>
      <c r="AN97" s="191">
        <f t="shared" ref="AN97:AN109" si="109">+AM97*$C97</f>
        <v>0</v>
      </c>
      <c r="AO97" s="191"/>
      <c r="AP97" s="191"/>
      <c r="AQ97" s="168">
        <f t="shared" si="97"/>
        <v>17</v>
      </c>
      <c r="AR97" s="168">
        <f t="shared" si="97"/>
        <v>748</v>
      </c>
    </row>
    <row r="98" spans="1:44" x14ac:dyDescent="0.3">
      <c r="A98" s="424" t="s">
        <v>547</v>
      </c>
      <c r="B98" s="425"/>
      <c r="C98" s="189">
        <v>10</v>
      </c>
      <c r="D98" s="190" t="s">
        <v>466</v>
      </c>
      <c r="E98" s="191">
        <v>17</v>
      </c>
      <c r="F98" s="191">
        <f t="shared" si="57"/>
        <v>170</v>
      </c>
      <c r="G98" s="191">
        <v>0</v>
      </c>
      <c r="H98" s="191">
        <f t="shared" si="58"/>
        <v>0</v>
      </c>
      <c r="I98" s="191">
        <v>0</v>
      </c>
      <c r="J98" s="191">
        <f t="shared" si="82"/>
        <v>0</v>
      </c>
      <c r="K98" s="191">
        <v>0</v>
      </c>
      <c r="L98" s="191">
        <f t="shared" si="83"/>
        <v>0</v>
      </c>
      <c r="M98" s="191">
        <v>0</v>
      </c>
      <c r="N98" s="191">
        <f t="shared" si="84"/>
        <v>0</v>
      </c>
      <c r="O98" s="191">
        <v>0</v>
      </c>
      <c r="P98" s="191">
        <f t="shared" si="85"/>
        <v>0</v>
      </c>
      <c r="Q98" s="191">
        <v>0</v>
      </c>
      <c r="R98" s="191">
        <f t="shared" si="86"/>
        <v>0</v>
      </c>
      <c r="S98" s="191">
        <v>0</v>
      </c>
      <c r="T98" s="191">
        <f t="shared" si="87"/>
        <v>0</v>
      </c>
      <c r="U98" s="191">
        <v>0</v>
      </c>
      <c r="V98" s="191">
        <f t="shared" si="103"/>
        <v>0</v>
      </c>
      <c r="W98" s="191">
        <v>0</v>
      </c>
      <c r="X98" s="191">
        <f t="shared" si="103"/>
        <v>0</v>
      </c>
      <c r="Y98" s="191">
        <v>0</v>
      </c>
      <c r="Z98" s="191">
        <f t="shared" si="103"/>
        <v>0</v>
      </c>
      <c r="AA98" s="191">
        <v>0</v>
      </c>
      <c r="AB98" s="191">
        <f t="shared" si="103"/>
        <v>0</v>
      </c>
      <c r="AC98" s="191">
        <v>0</v>
      </c>
      <c r="AD98" s="191">
        <f t="shared" si="104"/>
        <v>0</v>
      </c>
      <c r="AE98" s="191">
        <v>0</v>
      </c>
      <c r="AF98" s="191">
        <f t="shared" si="105"/>
        <v>0</v>
      </c>
      <c r="AG98" s="191">
        <v>0</v>
      </c>
      <c r="AH98" s="191">
        <f t="shared" si="106"/>
        <v>0</v>
      </c>
      <c r="AI98" s="191">
        <v>0</v>
      </c>
      <c r="AJ98" s="191">
        <f t="shared" si="107"/>
        <v>0</v>
      </c>
      <c r="AK98" s="191">
        <v>0</v>
      </c>
      <c r="AL98" s="191">
        <f t="shared" si="108"/>
        <v>0</v>
      </c>
      <c r="AM98" s="191">
        <v>0</v>
      </c>
      <c r="AN98" s="191">
        <f t="shared" si="109"/>
        <v>0</v>
      </c>
      <c r="AO98" s="191"/>
      <c r="AP98" s="191"/>
      <c r="AQ98" s="168">
        <f t="shared" si="97"/>
        <v>17</v>
      </c>
      <c r="AR98" s="168" t="s">
        <v>548</v>
      </c>
    </row>
    <row r="99" spans="1:44" x14ac:dyDescent="0.3">
      <c r="A99" s="424" t="s">
        <v>549</v>
      </c>
      <c r="B99" s="425"/>
      <c r="C99" s="189">
        <v>85</v>
      </c>
      <c r="D99" s="190" t="s">
        <v>493</v>
      </c>
      <c r="E99" s="191">
        <v>0</v>
      </c>
      <c r="F99" s="191">
        <f t="shared" si="57"/>
        <v>0</v>
      </c>
      <c r="G99" s="191">
        <v>17</v>
      </c>
      <c r="H99" s="191">
        <f t="shared" si="58"/>
        <v>1445</v>
      </c>
      <c r="I99" s="191">
        <v>17</v>
      </c>
      <c r="J99" s="191">
        <f t="shared" si="82"/>
        <v>1445</v>
      </c>
      <c r="K99" s="191">
        <v>17</v>
      </c>
      <c r="L99" s="191">
        <f t="shared" si="83"/>
        <v>1445</v>
      </c>
      <c r="M99" s="191">
        <v>17</v>
      </c>
      <c r="N99" s="191">
        <f t="shared" si="84"/>
        <v>1445</v>
      </c>
      <c r="O99" s="191">
        <v>17</v>
      </c>
      <c r="P99" s="191">
        <f t="shared" si="85"/>
        <v>1445</v>
      </c>
      <c r="Q99" s="191">
        <v>17</v>
      </c>
      <c r="R99" s="191">
        <f t="shared" si="86"/>
        <v>1445</v>
      </c>
      <c r="S99" s="191">
        <v>17</v>
      </c>
      <c r="T99" s="191">
        <f t="shared" si="87"/>
        <v>1445</v>
      </c>
      <c r="U99" s="191">
        <v>17</v>
      </c>
      <c r="V99" s="191">
        <f t="shared" si="103"/>
        <v>1445</v>
      </c>
      <c r="W99" s="191">
        <v>17</v>
      </c>
      <c r="X99" s="191">
        <f t="shared" si="103"/>
        <v>1445</v>
      </c>
      <c r="Y99" s="191">
        <v>17</v>
      </c>
      <c r="Z99" s="191">
        <f t="shared" si="103"/>
        <v>1445</v>
      </c>
      <c r="AA99" s="191">
        <v>17</v>
      </c>
      <c r="AB99" s="191">
        <f t="shared" si="103"/>
        <v>1445</v>
      </c>
      <c r="AC99" s="191">
        <v>17</v>
      </c>
      <c r="AD99" s="191">
        <f t="shared" si="104"/>
        <v>1445</v>
      </c>
      <c r="AE99" s="191">
        <v>17</v>
      </c>
      <c r="AF99" s="191">
        <f t="shared" si="105"/>
        <v>1445</v>
      </c>
      <c r="AG99" s="191">
        <v>17</v>
      </c>
      <c r="AH99" s="191">
        <f t="shared" si="106"/>
        <v>1445</v>
      </c>
      <c r="AI99" s="191">
        <v>17</v>
      </c>
      <c r="AJ99" s="191">
        <f t="shared" si="107"/>
        <v>1445</v>
      </c>
      <c r="AK99" s="191">
        <v>17</v>
      </c>
      <c r="AL99" s="191">
        <f t="shared" si="108"/>
        <v>1445</v>
      </c>
      <c r="AM99" s="191">
        <v>17</v>
      </c>
      <c r="AN99" s="191">
        <f t="shared" si="109"/>
        <v>1445</v>
      </c>
      <c r="AO99" s="191"/>
      <c r="AP99" s="191"/>
      <c r="AQ99" s="168">
        <f t="shared" si="97"/>
        <v>289</v>
      </c>
      <c r="AR99" s="168">
        <f t="shared" si="97"/>
        <v>24565</v>
      </c>
    </row>
    <row r="100" spans="1:44" x14ac:dyDescent="0.3">
      <c r="A100" s="424" t="s">
        <v>550</v>
      </c>
      <c r="B100" s="425"/>
      <c r="C100" s="189">
        <v>20</v>
      </c>
      <c r="D100" s="190" t="s">
        <v>551</v>
      </c>
      <c r="E100" s="191">
        <v>0</v>
      </c>
      <c r="F100" s="191">
        <f t="shared" si="57"/>
        <v>0</v>
      </c>
      <c r="G100" s="191">
        <v>17</v>
      </c>
      <c r="H100" s="191">
        <f t="shared" si="58"/>
        <v>340</v>
      </c>
      <c r="I100" s="191">
        <v>0</v>
      </c>
      <c r="J100" s="191">
        <f t="shared" si="82"/>
        <v>0</v>
      </c>
      <c r="K100" s="191">
        <v>0</v>
      </c>
      <c r="L100" s="191">
        <f t="shared" si="83"/>
        <v>0</v>
      </c>
      <c r="M100" s="191">
        <v>17</v>
      </c>
      <c r="N100" s="191">
        <f t="shared" si="84"/>
        <v>340</v>
      </c>
      <c r="O100" s="191">
        <v>0</v>
      </c>
      <c r="P100" s="191">
        <f t="shared" si="85"/>
        <v>0</v>
      </c>
      <c r="Q100" s="191">
        <v>0</v>
      </c>
      <c r="R100" s="191">
        <f t="shared" si="86"/>
        <v>0</v>
      </c>
      <c r="S100" s="191">
        <v>17</v>
      </c>
      <c r="T100" s="191">
        <f t="shared" si="87"/>
        <v>340</v>
      </c>
      <c r="U100" s="191">
        <v>0</v>
      </c>
      <c r="V100" s="191">
        <f t="shared" si="103"/>
        <v>0</v>
      </c>
      <c r="W100" s="191">
        <v>0</v>
      </c>
      <c r="X100" s="191">
        <f t="shared" si="103"/>
        <v>0</v>
      </c>
      <c r="Y100" s="191">
        <v>17</v>
      </c>
      <c r="Z100" s="191">
        <f t="shared" si="103"/>
        <v>340</v>
      </c>
      <c r="AA100" s="191">
        <v>0</v>
      </c>
      <c r="AB100" s="191">
        <f t="shared" si="103"/>
        <v>0</v>
      </c>
      <c r="AC100" s="191">
        <v>0</v>
      </c>
      <c r="AD100" s="191">
        <f t="shared" si="104"/>
        <v>0</v>
      </c>
      <c r="AE100" s="191"/>
      <c r="AF100" s="191">
        <f t="shared" si="105"/>
        <v>0</v>
      </c>
      <c r="AG100" s="191">
        <v>0</v>
      </c>
      <c r="AH100" s="191">
        <f t="shared" si="106"/>
        <v>0</v>
      </c>
      <c r="AI100" s="191">
        <v>0</v>
      </c>
      <c r="AJ100" s="191">
        <f t="shared" si="107"/>
        <v>0</v>
      </c>
      <c r="AK100" s="191">
        <v>17</v>
      </c>
      <c r="AL100" s="191">
        <f t="shared" si="108"/>
        <v>340</v>
      </c>
      <c r="AM100" s="191">
        <v>0</v>
      </c>
      <c r="AN100" s="191">
        <f t="shared" si="109"/>
        <v>0</v>
      </c>
      <c r="AO100" s="191"/>
      <c r="AP100" s="191"/>
      <c r="AQ100" s="168">
        <f t="shared" si="97"/>
        <v>85</v>
      </c>
      <c r="AR100" s="168">
        <f t="shared" si="97"/>
        <v>1700</v>
      </c>
    </row>
    <row r="101" spans="1:44" x14ac:dyDescent="0.3">
      <c r="A101" s="424" t="s">
        <v>552</v>
      </c>
      <c r="B101" s="425"/>
      <c r="C101" s="189">
        <v>40</v>
      </c>
      <c r="D101" s="190" t="s">
        <v>545</v>
      </c>
      <c r="E101" s="191">
        <v>17</v>
      </c>
      <c r="F101" s="191">
        <f>(+E101*$C101)*2</f>
        <v>1360</v>
      </c>
      <c r="G101" s="191">
        <v>0</v>
      </c>
      <c r="H101" s="191">
        <f t="shared" si="58"/>
        <v>0</v>
      </c>
      <c r="I101" s="191">
        <v>0</v>
      </c>
      <c r="J101" s="191">
        <f t="shared" si="82"/>
        <v>0</v>
      </c>
      <c r="K101" s="191">
        <v>0</v>
      </c>
      <c r="L101" s="191">
        <f t="shared" si="83"/>
        <v>0</v>
      </c>
      <c r="M101" s="191">
        <v>0</v>
      </c>
      <c r="N101" s="191">
        <f t="shared" si="84"/>
        <v>0</v>
      </c>
      <c r="O101" s="191">
        <v>0</v>
      </c>
      <c r="P101" s="191">
        <f t="shared" si="85"/>
        <v>0</v>
      </c>
      <c r="Q101" s="191">
        <v>0</v>
      </c>
      <c r="R101" s="191">
        <f t="shared" si="86"/>
        <v>0</v>
      </c>
      <c r="S101" s="191">
        <v>0</v>
      </c>
      <c r="T101" s="191">
        <f t="shared" si="87"/>
        <v>0</v>
      </c>
      <c r="U101" s="191">
        <v>0</v>
      </c>
      <c r="V101" s="191">
        <f t="shared" si="103"/>
        <v>0</v>
      </c>
      <c r="W101" s="191">
        <v>0</v>
      </c>
      <c r="X101" s="191">
        <f t="shared" si="103"/>
        <v>0</v>
      </c>
      <c r="Y101" s="191">
        <v>0</v>
      </c>
      <c r="Z101" s="191">
        <f t="shared" si="103"/>
        <v>0</v>
      </c>
      <c r="AA101" s="191">
        <v>0</v>
      </c>
      <c r="AB101" s="191">
        <f t="shared" si="103"/>
        <v>0</v>
      </c>
      <c r="AC101" s="191">
        <v>0</v>
      </c>
      <c r="AD101" s="191">
        <f t="shared" si="104"/>
        <v>0</v>
      </c>
      <c r="AE101" s="191">
        <v>0</v>
      </c>
      <c r="AF101" s="191">
        <f t="shared" si="105"/>
        <v>0</v>
      </c>
      <c r="AG101" s="191">
        <v>0</v>
      </c>
      <c r="AH101" s="191">
        <f t="shared" si="106"/>
        <v>0</v>
      </c>
      <c r="AI101" s="191">
        <v>0</v>
      </c>
      <c r="AJ101" s="191">
        <f t="shared" si="107"/>
        <v>0</v>
      </c>
      <c r="AK101" s="191">
        <v>0</v>
      </c>
      <c r="AL101" s="191">
        <f t="shared" si="108"/>
        <v>0</v>
      </c>
      <c r="AM101" s="191">
        <v>0</v>
      </c>
      <c r="AN101" s="191">
        <f t="shared" si="109"/>
        <v>0</v>
      </c>
      <c r="AO101" s="191"/>
      <c r="AP101" s="191"/>
      <c r="AQ101" s="168">
        <f t="shared" si="97"/>
        <v>17</v>
      </c>
      <c r="AR101" s="168">
        <f t="shared" si="97"/>
        <v>1360</v>
      </c>
    </row>
    <row r="102" spans="1:44" x14ac:dyDescent="0.3">
      <c r="A102" s="424" t="s">
        <v>553</v>
      </c>
      <c r="B102" s="425"/>
      <c r="C102" s="189">
        <v>55</v>
      </c>
      <c r="D102" s="190" t="s">
        <v>545</v>
      </c>
      <c r="E102" s="191">
        <v>29</v>
      </c>
      <c r="F102" s="191">
        <f>(+E102*$C102)*2</f>
        <v>3190</v>
      </c>
      <c r="G102" s="191">
        <v>0</v>
      </c>
      <c r="H102" s="191">
        <f t="shared" si="58"/>
        <v>0</v>
      </c>
      <c r="I102" s="191">
        <v>0</v>
      </c>
      <c r="J102" s="191">
        <f t="shared" si="82"/>
        <v>0</v>
      </c>
      <c r="K102" s="191">
        <v>0</v>
      </c>
      <c r="L102" s="191">
        <f t="shared" si="83"/>
        <v>0</v>
      </c>
      <c r="M102" s="191">
        <v>0</v>
      </c>
      <c r="N102" s="191">
        <f t="shared" si="84"/>
        <v>0</v>
      </c>
      <c r="O102" s="191">
        <v>0</v>
      </c>
      <c r="P102" s="191">
        <f t="shared" si="85"/>
        <v>0</v>
      </c>
      <c r="Q102" s="191">
        <v>0</v>
      </c>
      <c r="R102" s="191">
        <f t="shared" si="86"/>
        <v>0</v>
      </c>
      <c r="S102" s="191">
        <v>0</v>
      </c>
      <c r="T102" s="191">
        <f t="shared" si="87"/>
        <v>0</v>
      </c>
      <c r="U102" s="191">
        <v>0</v>
      </c>
      <c r="V102" s="191">
        <f t="shared" si="103"/>
        <v>0</v>
      </c>
      <c r="W102" s="191">
        <v>0</v>
      </c>
      <c r="X102" s="191">
        <f t="shared" si="103"/>
        <v>0</v>
      </c>
      <c r="Y102" s="191">
        <v>0</v>
      </c>
      <c r="Z102" s="191">
        <f t="shared" si="103"/>
        <v>0</v>
      </c>
      <c r="AA102" s="191">
        <v>0</v>
      </c>
      <c r="AB102" s="191">
        <f t="shared" si="103"/>
        <v>0</v>
      </c>
      <c r="AC102" s="191">
        <v>0</v>
      </c>
      <c r="AD102" s="191">
        <f t="shared" si="104"/>
        <v>0</v>
      </c>
      <c r="AE102" s="191">
        <v>0</v>
      </c>
      <c r="AF102" s="191">
        <f t="shared" si="105"/>
        <v>0</v>
      </c>
      <c r="AG102" s="191">
        <v>0</v>
      </c>
      <c r="AH102" s="191">
        <f t="shared" si="106"/>
        <v>0</v>
      </c>
      <c r="AI102" s="191">
        <v>0</v>
      </c>
      <c r="AJ102" s="191">
        <f t="shared" si="107"/>
        <v>0</v>
      </c>
      <c r="AK102" s="191">
        <v>0</v>
      </c>
      <c r="AL102" s="191">
        <f t="shared" si="108"/>
        <v>0</v>
      </c>
      <c r="AM102" s="191">
        <v>0</v>
      </c>
      <c r="AN102" s="191">
        <f t="shared" si="109"/>
        <v>0</v>
      </c>
      <c r="AO102" s="191"/>
      <c r="AP102" s="191"/>
      <c r="AQ102" s="168">
        <f t="shared" si="97"/>
        <v>29</v>
      </c>
      <c r="AR102" s="168">
        <f t="shared" si="97"/>
        <v>3190</v>
      </c>
    </row>
    <row r="103" spans="1:44" x14ac:dyDescent="0.3">
      <c r="A103" s="424" t="s">
        <v>554</v>
      </c>
      <c r="B103" s="425"/>
      <c r="C103" s="189">
        <v>400</v>
      </c>
      <c r="D103" s="190" t="s">
        <v>555</v>
      </c>
      <c r="E103" s="191">
        <v>17</v>
      </c>
      <c r="F103" s="191">
        <f t="shared" si="57"/>
        <v>6800</v>
      </c>
      <c r="G103" s="191">
        <v>0</v>
      </c>
      <c r="H103" s="191">
        <f t="shared" si="58"/>
        <v>0</v>
      </c>
      <c r="I103" s="191">
        <v>0</v>
      </c>
      <c r="J103" s="191">
        <f t="shared" si="82"/>
        <v>0</v>
      </c>
      <c r="K103" s="191">
        <v>0</v>
      </c>
      <c r="L103" s="191">
        <f t="shared" si="83"/>
        <v>0</v>
      </c>
      <c r="M103" s="191">
        <v>0</v>
      </c>
      <c r="N103" s="191">
        <f t="shared" si="84"/>
        <v>0</v>
      </c>
      <c r="O103" s="191">
        <v>0</v>
      </c>
      <c r="P103" s="191">
        <f t="shared" si="85"/>
        <v>0</v>
      </c>
      <c r="Q103" s="191">
        <v>0</v>
      </c>
      <c r="R103" s="191">
        <f t="shared" si="86"/>
        <v>0</v>
      </c>
      <c r="S103" s="191">
        <v>0</v>
      </c>
      <c r="T103" s="191">
        <f t="shared" si="87"/>
        <v>0</v>
      </c>
      <c r="U103" s="191">
        <v>0</v>
      </c>
      <c r="V103" s="191">
        <f t="shared" si="103"/>
        <v>0</v>
      </c>
      <c r="W103" s="191">
        <v>0</v>
      </c>
      <c r="X103" s="191">
        <f t="shared" si="103"/>
        <v>0</v>
      </c>
      <c r="Y103" s="191">
        <v>0</v>
      </c>
      <c r="Z103" s="191">
        <f t="shared" si="103"/>
        <v>0</v>
      </c>
      <c r="AA103" s="191">
        <v>0</v>
      </c>
      <c r="AB103" s="191">
        <f t="shared" si="103"/>
        <v>0</v>
      </c>
      <c r="AC103" s="191">
        <v>0</v>
      </c>
      <c r="AD103" s="191">
        <f t="shared" si="104"/>
        <v>0</v>
      </c>
      <c r="AE103" s="191">
        <v>0</v>
      </c>
      <c r="AF103" s="191">
        <f t="shared" si="105"/>
        <v>0</v>
      </c>
      <c r="AG103" s="191">
        <v>0</v>
      </c>
      <c r="AH103" s="191">
        <f t="shared" si="106"/>
        <v>0</v>
      </c>
      <c r="AI103" s="191">
        <v>0</v>
      </c>
      <c r="AJ103" s="191">
        <f t="shared" si="107"/>
        <v>0</v>
      </c>
      <c r="AK103" s="191">
        <v>0</v>
      </c>
      <c r="AL103" s="191">
        <f t="shared" si="108"/>
        <v>0</v>
      </c>
      <c r="AM103" s="191">
        <v>0</v>
      </c>
      <c r="AN103" s="191">
        <f t="shared" si="109"/>
        <v>0</v>
      </c>
      <c r="AO103" s="191"/>
      <c r="AP103" s="191"/>
      <c r="AQ103" s="168">
        <f t="shared" si="97"/>
        <v>17</v>
      </c>
      <c r="AR103" s="168">
        <f t="shared" si="97"/>
        <v>6800</v>
      </c>
    </row>
    <row r="104" spans="1:44" x14ac:dyDescent="0.3">
      <c r="A104" s="424" t="s">
        <v>556</v>
      </c>
      <c r="B104" s="425"/>
      <c r="C104" s="189">
        <v>18</v>
      </c>
      <c r="D104" s="190" t="s">
        <v>551</v>
      </c>
      <c r="E104" s="192">
        <v>0</v>
      </c>
      <c r="F104" s="191">
        <f>+E104*$C104</f>
        <v>0</v>
      </c>
      <c r="G104" s="191">
        <v>3</v>
      </c>
      <c r="H104" s="191">
        <f t="shared" si="58"/>
        <v>54</v>
      </c>
      <c r="I104" s="191">
        <v>0</v>
      </c>
      <c r="J104" s="191">
        <f t="shared" si="82"/>
        <v>0</v>
      </c>
      <c r="K104" s="191">
        <v>0</v>
      </c>
      <c r="L104" s="191">
        <f t="shared" si="83"/>
        <v>0</v>
      </c>
      <c r="M104" s="191">
        <v>3</v>
      </c>
      <c r="N104" s="191">
        <f t="shared" si="84"/>
        <v>54</v>
      </c>
      <c r="O104" s="191">
        <v>0</v>
      </c>
      <c r="P104" s="191">
        <f t="shared" si="85"/>
        <v>0</v>
      </c>
      <c r="Q104" s="191">
        <v>0</v>
      </c>
      <c r="R104" s="191">
        <f t="shared" si="86"/>
        <v>0</v>
      </c>
      <c r="S104" s="191">
        <v>3</v>
      </c>
      <c r="T104" s="191">
        <f>+S104*$C104</f>
        <v>54</v>
      </c>
      <c r="U104" s="191">
        <v>0</v>
      </c>
      <c r="V104" s="191">
        <f t="shared" si="103"/>
        <v>0</v>
      </c>
      <c r="W104" s="191">
        <v>0</v>
      </c>
      <c r="X104" s="191">
        <f t="shared" si="103"/>
        <v>0</v>
      </c>
      <c r="Y104" s="191">
        <v>3</v>
      </c>
      <c r="Z104" s="191">
        <f t="shared" si="103"/>
        <v>54</v>
      </c>
      <c r="AA104" s="191">
        <v>0</v>
      </c>
      <c r="AB104" s="191">
        <f t="shared" si="103"/>
        <v>0</v>
      </c>
      <c r="AC104" s="191">
        <v>0</v>
      </c>
      <c r="AD104" s="191">
        <f t="shared" si="104"/>
        <v>0</v>
      </c>
      <c r="AE104" s="191">
        <v>3</v>
      </c>
      <c r="AF104" s="191">
        <f t="shared" si="105"/>
        <v>54</v>
      </c>
      <c r="AG104" s="191">
        <v>0</v>
      </c>
      <c r="AH104" s="191">
        <f t="shared" si="106"/>
        <v>0</v>
      </c>
      <c r="AI104" s="191">
        <v>0</v>
      </c>
      <c r="AJ104" s="191">
        <f t="shared" si="107"/>
        <v>0</v>
      </c>
      <c r="AK104" s="191">
        <v>3</v>
      </c>
      <c r="AL104" s="191">
        <f t="shared" si="108"/>
        <v>54</v>
      </c>
      <c r="AM104" s="191">
        <v>0</v>
      </c>
      <c r="AN104" s="191">
        <f t="shared" si="109"/>
        <v>0</v>
      </c>
      <c r="AO104" s="191"/>
      <c r="AP104" s="191"/>
      <c r="AQ104" s="168">
        <f t="shared" si="97"/>
        <v>18</v>
      </c>
      <c r="AR104" s="168">
        <f t="shared" si="97"/>
        <v>324</v>
      </c>
    </row>
    <row r="105" spans="1:44" x14ac:dyDescent="0.3">
      <c r="A105" s="424" t="s">
        <v>557</v>
      </c>
      <c r="B105" s="425"/>
      <c r="C105" s="189">
        <v>4</v>
      </c>
      <c r="D105" s="190" t="s">
        <v>551</v>
      </c>
      <c r="E105" s="192">
        <v>0</v>
      </c>
      <c r="F105" s="191">
        <f>+E105*$C105</f>
        <v>0</v>
      </c>
      <c r="G105" s="191">
        <v>17</v>
      </c>
      <c r="H105" s="191">
        <f t="shared" si="58"/>
        <v>68</v>
      </c>
      <c r="I105" s="191">
        <v>0</v>
      </c>
      <c r="J105" s="191">
        <f t="shared" si="82"/>
        <v>0</v>
      </c>
      <c r="K105" s="191">
        <v>0</v>
      </c>
      <c r="L105" s="191">
        <f t="shared" si="83"/>
        <v>0</v>
      </c>
      <c r="M105" s="191">
        <v>17</v>
      </c>
      <c r="N105" s="191">
        <f t="shared" si="84"/>
        <v>68</v>
      </c>
      <c r="O105" s="191">
        <v>0</v>
      </c>
      <c r="P105" s="191">
        <f t="shared" si="85"/>
        <v>0</v>
      </c>
      <c r="Q105" s="191">
        <v>0</v>
      </c>
      <c r="R105" s="191">
        <f t="shared" si="86"/>
        <v>0</v>
      </c>
      <c r="S105" s="191">
        <v>17</v>
      </c>
      <c r="T105" s="191">
        <f>+S105*$C105</f>
        <v>68</v>
      </c>
      <c r="U105" s="191">
        <v>0</v>
      </c>
      <c r="V105" s="191">
        <f t="shared" si="103"/>
        <v>0</v>
      </c>
      <c r="W105" s="191">
        <v>0</v>
      </c>
      <c r="X105" s="191">
        <f t="shared" si="103"/>
        <v>0</v>
      </c>
      <c r="Y105" s="191">
        <v>17</v>
      </c>
      <c r="Z105" s="191">
        <f t="shared" si="103"/>
        <v>68</v>
      </c>
      <c r="AA105" s="191">
        <v>0</v>
      </c>
      <c r="AB105" s="191">
        <f t="shared" si="103"/>
        <v>0</v>
      </c>
      <c r="AC105" s="191">
        <v>0</v>
      </c>
      <c r="AD105" s="191">
        <f t="shared" si="104"/>
        <v>0</v>
      </c>
      <c r="AE105" s="191">
        <v>17</v>
      </c>
      <c r="AF105" s="191">
        <f t="shared" si="105"/>
        <v>68</v>
      </c>
      <c r="AG105" s="191">
        <v>0</v>
      </c>
      <c r="AH105" s="191">
        <f t="shared" si="106"/>
        <v>0</v>
      </c>
      <c r="AI105" s="191">
        <v>0</v>
      </c>
      <c r="AJ105" s="191">
        <f t="shared" si="107"/>
        <v>0</v>
      </c>
      <c r="AK105" s="191">
        <v>17</v>
      </c>
      <c r="AL105" s="191">
        <f t="shared" si="108"/>
        <v>68</v>
      </c>
      <c r="AM105" s="191">
        <v>0</v>
      </c>
      <c r="AN105" s="191">
        <f t="shared" si="109"/>
        <v>0</v>
      </c>
      <c r="AO105" s="191"/>
      <c r="AP105" s="191"/>
      <c r="AQ105" s="168">
        <f t="shared" si="97"/>
        <v>102</v>
      </c>
      <c r="AR105" s="168">
        <f t="shared" si="97"/>
        <v>408</v>
      </c>
    </row>
    <row r="106" spans="1:44" x14ac:dyDescent="0.3">
      <c r="A106" s="424" t="s">
        <v>558</v>
      </c>
      <c r="B106" s="425"/>
      <c r="C106" s="189">
        <v>2</v>
      </c>
      <c r="D106" s="190" t="s">
        <v>551</v>
      </c>
      <c r="E106" s="192">
        <v>0</v>
      </c>
      <c r="F106" s="191">
        <f>+E106*$C106</f>
        <v>0</v>
      </c>
      <c r="G106" s="191">
        <v>17</v>
      </c>
      <c r="H106" s="191">
        <f t="shared" si="58"/>
        <v>34</v>
      </c>
      <c r="I106" s="191">
        <v>0</v>
      </c>
      <c r="J106" s="191">
        <f t="shared" si="82"/>
        <v>0</v>
      </c>
      <c r="K106" s="191">
        <v>0</v>
      </c>
      <c r="L106" s="191">
        <f t="shared" si="83"/>
        <v>0</v>
      </c>
      <c r="M106" s="191">
        <v>17</v>
      </c>
      <c r="N106" s="191">
        <f t="shared" si="84"/>
        <v>34</v>
      </c>
      <c r="O106" s="191">
        <v>0</v>
      </c>
      <c r="P106" s="191">
        <f t="shared" si="85"/>
        <v>0</v>
      </c>
      <c r="Q106" s="191">
        <v>0</v>
      </c>
      <c r="R106" s="191">
        <f t="shared" si="86"/>
        <v>0</v>
      </c>
      <c r="S106" s="191">
        <v>17</v>
      </c>
      <c r="T106" s="191">
        <f>+S106*$C106</f>
        <v>34</v>
      </c>
      <c r="U106" s="191">
        <v>0</v>
      </c>
      <c r="V106" s="191">
        <f t="shared" si="103"/>
        <v>0</v>
      </c>
      <c r="W106" s="191">
        <v>0</v>
      </c>
      <c r="X106" s="191">
        <f t="shared" si="103"/>
        <v>0</v>
      </c>
      <c r="Y106" s="191">
        <v>17</v>
      </c>
      <c r="Z106" s="191">
        <f t="shared" si="103"/>
        <v>34</v>
      </c>
      <c r="AA106" s="191">
        <v>0</v>
      </c>
      <c r="AB106" s="191">
        <f t="shared" si="103"/>
        <v>0</v>
      </c>
      <c r="AC106" s="191">
        <v>0</v>
      </c>
      <c r="AD106" s="191">
        <f t="shared" si="104"/>
        <v>0</v>
      </c>
      <c r="AE106" s="191">
        <v>17</v>
      </c>
      <c r="AF106" s="191">
        <f t="shared" si="105"/>
        <v>34</v>
      </c>
      <c r="AG106" s="191">
        <v>0</v>
      </c>
      <c r="AH106" s="191">
        <f t="shared" si="106"/>
        <v>0</v>
      </c>
      <c r="AI106" s="191">
        <v>0</v>
      </c>
      <c r="AJ106" s="191">
        <f t="shared" si="107"/>
        <v>0</v>
      </c>
      <c r="AK106" s="191">
        <v>17</v>
      </c>
      <c r="AL106" s="191">
        <f t="shared" si="108"/>
        <v>34</v>
      </c>
      <c r="AM106" s="191">
        <v>0</v>
      </c>
      <c r="AN106" s="191">
        <f t="shared" si="109"/>
        <v>0</v>
      </c>
      <c r="AO106" s="191"/>
      <c r="AP106" s="191"/>
      <c r="AQ106" s="168">
        <f t="shared" si="97"/>
        <v>102</v>
      </c>
      <c r="AR106" s="168">
        <f t="shared" si="97"/>
        <v>204</v>
      </c>
    </row>
    <row r="107" spans="1:44" x14ac:dyDescent="0.3">
      <c r="A107" s="424" t="s">
        <v>559</v>
      </c>
      <c r="B107" s="425"/>
      <c r="C107" s="189">
        <v>120</v>
      </c>
      <c r="D107" s="190" t="s">
        <v>493</v>
      </c>
      <c r="E107" s="191">
        <v>0</v>
      </c>
      <c r="F107" s="191">
        <f t="shared" ref="F107:F109" si="110">+E107*$C107</f>
        <v>0</v>
      </c>
      <c r="G107" s="191">
        <v>1</v>
      </c>
      <c r="H107" s="191">
        <f t="shared" si="58"/>
        <v>120</v>
      </c>
      <c r="I107" s="191">
        <v>1</v>
      </c>
      <c r="J107" s="191">
        <f t="shared" si="82"/>
        <v>120</v>
      </c>
      <c r="K107" s="191">
        <v>1</v>
      </c>
      <c r="L107" s="191">
        <f t="shared" si="83"/>
        <v>120</v>
      </c>
      <c r="M107" s="191">
        <v>1</v>
      </c>
      <c r="N107" s="191">
        <f t="shared" si="84"/>
        <v>120</v>
      </c>
      <c r="O107" s="191">
        <v>1</v>
      </c>
      <c r="P107" s="191">
        <f t="shared" si="85"/>
        <v>120</v>
      </c>
      <c r="Q107" s="191">
        <v>1</v>
      </c>
      <c r="R107" s="191">
        <f t="shared" si="86"/>
        <v>120</v>
      </c>
      <c r="S107" s="191">
        <v>1</v>
      </c>
      <c r="T107" s="191">
        <f t="shared" ref="T107:T109" si="111">+S107*$C107</f>
        <v>120</v>
      </c>
      <c r="U107" s="191">
        <v>1</v>
      </c>
      <c r="V107" s="191">
        <f t="shared" si="103"/>
        <v>120</v>
      </c>
      <c r="W107" s="191">
        <v>1</v>
      </c>
      <c r="X107" s="191">
        <f t="shared" si="103"/>
        <v>120</v>
      </c>
      <c r="Y107" s="191">
        <v>1</v>
      </c>
      <c r="Z107" s="191">
        <f t="shared" si="103"/>
        <v>120</v>
      </c>
      <c r="AA107" s="191">
        <v>1</v>
      </c>
      <c r="AB107" s="191">
        <f t="shared" si="103"/>
        <v>120</v>
      </c>
      <c r="AC107" s="191">
        <v>1</v>
      </c>
      <c r="AD107" s="191">
        <f t="shared" si="104"/>
        <v>120</v>
      </c>
      <c r="AE107" s="191">
        <v>1</v>
      </c>
      <c r="AF107" s="191">
        <f t="shared" si="105"/>
        <v>120</v>
      </c>
      <c r="AG107" s="191">
        <v>1</v>
      </c>
      <c r="AH107" s="191">
        <f t="shared" si="106"/>
        <v>120</v>
      </c>
      <c r="AI107" s="191">
        <v>1</v>
      </c>
      <c r="AJ107" s="191">
        <f t="shared" si="107"/>
        <v>120</v>
      </c>
      <c r="AK107" s="191">
        <v>1</v>
      </c>
      <c r="AL107" s="191">
        <f t="shared" si="108"/>
        <v>120</v>
      </c>
      <c r="AM107" s="191">
        <v>1</v>
      </c>
      <c r="AN107" s="191">
        <f t="shared" si="109"/>
        <v>120</v>
      </c>
      <c r="AO107" s="191"/>
      <c r="AP107" s="191"/>
      <c r="AQ107" s="168">
        <f t="shared" si="97"/>
        <v>17</v>
      </c>
      <c r="AR107" s="168">
        <f t="shared" si="97"/>
        <v>2040</v>
      </c>
    </row>
    <row r="108" spans="1:44" x14ac:dyDescent="0.3">
      <c r="A108" s="424" t="s">
        <v>560</v>
      </c>
      <c r="B108" s="425"/>
      <c r="C108" s="189">
        <v>20</v>
      </c>
      <c r="D108" s="190" t="s">
        <v>493</v>
      </c>
      <c r="E108" s="191">
        <v>0</v>
      </c>
      <c r="F108" s="191">
        <f t="shared" si="110"/>
        <v>0</v>
      </c>
      <c r="G108" s="191">
        <v>1</v>
      </c>
      <c r="H108" s="191">
        <f t="shared" si="58"/>
        <v>20</v>
      </c>
      <c r="I108" s="191">
        <v>1</v>
      </c>
      <c r="J108" s="191">
        <f t="shared" si="82"/>
        <v>20</v>
      </c>
      <c r="K108" s="191">
        <v>1</v>
      </c>
      <c r="L108" s="191">
        <f t="shared" si="83"/>
        <v>20</v>
      </c>
      <c r="M108" s="191">
        <v>1</v>
      </c>
      <c r="N108" s="191">
        <f t="shared" si="84"/>
        <v>20</v>
      </c>
      <c r="O108" s="191">
        <v>1</v>
      </c>
      <c r="P108" s="191">
        <f t="shared" si="85"/>
        <v>20</v>
      </c>
      <c r="Q108" s="191">
        <v>1</v>
      </c>
      <c r="R108" s="191">
        <f t="shared" si="86"/>
        <v>20</v>
      </c>
      <c r="S108" s="191">
        <v>1</v>
      </c>
      <c r="T108" s="191">
        <f t="shared" si="111"/>
        <v>20</v>
      </c>
      <c r="U108" s="191">
        <v>1</v>
      </c>
      <c r="V108" s="191">
        <f t="shared" si="103"/>
        <v>20</v>
      </c>
      <c r="W108" s="191">
        <v>1</v>
      </c>
      <c r="X108" s="191">
        <f t="shared" si="103"/>
        <v>20</v>
      </c>
      <c r="Y108" s="191">
        <v>1</v>
      </c>
      <c r="Z108" s="191">
        <f t="shared" si="103"/>
        <v>20</v>
      </c>
      <c r="AA108" s="191">
        <v>1</v>
      </c>
      <c r="AB108" s="191">
        <f t="shared" si="103"/>
        <v>20</v>
      </c>
      <c r="AC108" s="191">
        <v>1</v>
      </c>
      <c r="AD108" s="191">
        <f t="shared" si="104"/>
        <v>20</v>
      </c>
      <c r="AE108" s="191">
        <v>1</v>
      </c>
      <c r="AF108" s="191">
        <f t="shared" si="105"/>
        <v>20</v>
      </c>
      <c r="AG108" s="191">
        <v>1</v>
      </c>
      <c r="AH108" s="191">
        <f t="shared" si="106"/>
        <v>20</v>
      </c>
      <c r="AI108" s="191">
        <v>1</v>
      </c>
      <c r="AJ108" s="191">
        <f t="shared" si="107"/>
        <v>20</v>
      </c>
      <c r="AK108" s="191">
        <v>1</v>
      </c>
      <c r="AL108" s="191">
        <f t="shared" si="108"/>
        <v>20</v>
      </c>
      <c r="AM108" s="191">
        <v>1</v>
      </c>
      <c r="AN108" s="191">
        <f t="shared" si="109"/>
        <v>20</v>
      </c>
      <c r="AO108" s="191"/>
      <c r="AP108" s="191"/>
      <c r="AQ108" s="168">
        <f t="shared" si="97"/>
        <v>17</v>
      </c>
      <c r="AR108" s="168">
        <f t="shared" si="97"/>
        <v>340</v>
      </c>
    </row>
    <row r="109" spans="1:44" x14ac:dyDescent="0.3">
      <c r="A109" s="424" t="s">
        <v>561</v>
      </c>
      <c r="B109" s="425"/>
      <c r="C109" s="189">
        <v>5</v>
      </c>
      <c r="D109" s="190" t="s">
        <v>562</v>
      </c>
      <c r="E109" s="191">
        <v>17</v>
      </c>
      <c r="F109" s="191">
        <f t="shared" si="110"/>
        <v>85</v>
      </c>
      <c r="G109" s="191">
        <v>0</v>
      </c>
      <c r="H109" s="191">
        <f t="shared" si="58"/>
        <v>0</v>
      </c>
      <c r="I109" s="191">
        <v>0</v>
      </c>
      <c r="J109" s="191">
        <f t="shared" si="82"/>
        <v>0</v>
      </c>
      <c r="K109" s="191">
        <v>0</v>
      </c>
      <c r="L109" s="191">
        <f t="shared" si="83"/>
        <v>0</v>
      </c>
      <c r="M109" s="191">
        <v>0</v>
      </c>
      <c r="N109" s="191">
        <f t="shared" si="84"/>
        <v>0</v>
      </c>
      <c r="O109" s="191">
        <v>0</v>
      </c>
      <c r="P109" s="191">
        <f t="shared" si="85"/>
        <v>0</v>
      </c>
      <c r="Q109" s="191">
        <v>0</v>
      </c>
      <c r="R109" s="191">
        <f t="shared" si="86"/>
        <v>0</v>
      </c>
      <c r="S109" s="191">
        <v>0</v>
      </c>
      <c r="T109" s="191">
        <f t="shared" si="111"/>
        <v>0</v>
      </c>
      <c r="U109" s="191">
        <v>0</v>
      </c>
      <c r="V109" s="191">
        <f t="shared" si="103"/>
        <v>0</v>
      </c>
      <c r="W109" s="191">
        <v>0</v>
      </c>
      <c r="X109" s="191">
        <f t="shared" si="103"/>
        <v>0</v>
      </c>
      <c r="Y109" s="191">
        <v>0</v>
      </c>
      <c r="Z109" s="191">
        <f t="shared" si="103"/>
        <v>0</v>
      </c>
      <c r="AA109" s="191">
        <v>0</v>
      </c>
      <c r="AB109" s="191">
        <f t="shared" si="103"/>
        <v>0</v>
      </c>
      <c r="AC109" s="191">
        <v>0</v>
      </c>
      <c r="AD109" s="191">
        <f t="shared" si="104"/>
        <v>0</v>
      </c>
      <c r="AE109" s="191">
        <v>0</v>
      </c>
      <c r="AF109" s="191">
        <f t="shared" si="105"/>
        <v>0</v>
      </c>
      <c r="AG109" s="191">
        <v>0</v>
      </c>
      <c r="AH109" s="191">
        <f t="shared" si="106"/>
        <v>0</v>
      </c>
      <c r="AI109" s="191">
        <v>0</v>
      </c>
      <c r="AJ109" s="191">
        <f t="shared" si="107"/>
        <v>0</v>
      </c>
      <c r="AK109" s="191">
        <v>0</v>
      </c>
      <c r="AL109" s="191">
        <f t="shared" si="108"/>
        <v>0</v>
      </c>
      <c r="AM109" s="191">
        <v>0</v>
      </c>
      <c r="AN109" s="191">
        <f t="shared" si="109"/>
        <v>0</v>
      </c>
      <c r="AO109" s="191"/>
      <c r="AP109" s="191"/>
      <c r="AQ109" s="168">
        <f t="shared" si="97"/>
        <v>17</v>
      </c>
      <c r="AR109" s="168">
        <f t="shared" si="97"/>
        <v>85</v>
      </c>
    </row>
    <row r="110" spans="1:44" x14ac:dyDescent="0.3">
      <c r="A110" s="193" t="s">
        <v>563</v>
      </c>
      <c r="B110" s="194"/>
      <c r="C110" s="195"/>
      <c r="D110" s="195"/>
      <c r="E110" s="196"/>
      <c r="F110" s="196"/>
      <c r="G110" s="196"/>
      <c r="H110" s="196"/>
      <c r="I110" s="196"/>
      <c r="J110" s="196"/>
      <c r="K110" s="196"/>
      <c r="L110" s="196"/>
      <c r="M110" s="196"/>
      <c r="N110" s="196"/>
      <c r="O110" s="196"/>
      <c r="P110" s="196"/>
      <c r="Q110" s="196"/>
      <c r="R110" s="196"/>
      <c r="S110" s="196"/>
      <c r="T110" s="196"/>
      <c r="U110" s="196"/>
      <c r="V110" s="196"/>
      <c r="W110" s="196"/>
      <c r="X110" s="196"/>
      <c r="Y110" s="196"/>
      <c r="Z110" s="196"/>
      <c r="AA110" s="196"/>
      <c r="AB110" s="196"/>
      <c r="AC110" s="196"/>
      <c r="AD110" s="196"/>
      <c r="AE110" s="196"/>
      <c r="AF110" s="196"/>
      <c r="AG110" s="196"/>
      <c r="AH110" s="196"/>
      <c r="AI110" s="196"/>
      <c r="AJ110" s="196"/>
      <c r="AK110" s="196"/>
      <c r="AL110" s="196"/>
      <c r="AM110" s="196"/>
      <c r="AN110" s="196"/>
      <c r="AO110" s="196"/>
      <c r="AP110" s="196"/>
      <c r="AQ110" s="168">
        <f t="shared" si="97"/>
        <v>0</v>
      </c>
      <c r="AR110" s="168">
        <f t="shared" si="97"/>
        <v>0</v>
      </c>
    </row>
    <row r="111" spans="1:44" x14ac:dyDescent="0.3">
      <c r="A111" s="420" t="s">
        <v>564</v>
      </c>
      <c r="B111" s="421"/>
      <c r="C111" s="197">
        <v>560</v>
      </c>
      <c r="D111" s="197" t="s">
        <v>481</v>
      </c>
      <c r="E111" s="198">
        <v>0</v>
      </c>
      <c r="F111" s="198">
        <f t="shared" si="57"/>
        <v>0</v>
      </c>
      <c r="G111" s="199">
        <v>1</v>
      </c>
      <c r="H111" s="198">
        <f t="shared" si="58"/>
        <v>560</v>
      </c>
      <c r="I111" s="199">
        <v>1</v>
      </c>
      <c r="J111" s="198">
        <f t="shared" si="82"/>
        <v>560</v>
      </c>
      <c r="K111" s="199">
        <v>1</v>
      </c>
      <c r="L111" s="198">
        <f t="shared" si="83"/>
        <v>560</v>
      </c>
      <c r="M111" s="199">
        <v>1</v>
      </c>
      <c r="N111" s="198">
        <f t="shared" si="84"/>
        <v>560</v>
      </c>
      <c r="O111" s="199">
        <v>1</v>
      </c>
      <c r="P111" s="198">
        <f t="shared" si="85"/>
        <v>560</v>
      </c>
      <c r="Q111" s="199">
        <v>1</v>
      </c>
      <c r="R111" s="198">
        <f t="shared" si="86"/>
        <v>560</v>
      </c>
      <c r="S111" s="199">
        <v>1</v>
      </c>
      <c r="T111" s="198">
        <f t="shared" si="87"/>
        <v>560</v>
      </c>
      <c r="U111" s="199">
        <v>1</v>
      </c>
      <c r="V111" s="198">
        <f t="shared" si="103"/>
        <v>560</v>
      </c>
      <c r="W111" s="199">
        <v>1</v>
      </c>
      <c r="X111" s="199">
        <f t="shared" ref="X111:X123" si="112">+W111*$C111</f>
        <v>560</v>
      </c>
      <c r="Y111" s="199">
        <v>1</v>
      </c>
      <c r="Z111" s="199">
        <f t="shared" ref="Z111:AD123" si="113">+Y111*$C111</f>
        <v>560</v>
      </c>
      <c r="AA111" s="199">
        <v>1</v>
      </c>
      <c r="AB111" s="199">
        <f t="shared" si="113"/>
        <v>560</v>
      </c>
      <c r="AC111" s="199">
        <v>1</v>
      </c>
      <c r="AD111" s="199">
        <f t="shared" si="113"/>
        <v>560</v>
      </c>
      <c r="AE111" s="199">
        <v>1</v>
      </c>
      <c r="AF111" s="199">
        <f t="shared" ref="AF111:AF123" si="114">+AE111*$C111</f>
        <v>560</v>
      </c>
      <c r="AG111" s="199">
        <v>1</v>
      </c>
      <c r="AH111" s="199">
        <f t="shared" ref="AH111:AH123" si="115">+AG111*$C111</f>
        <v>560</v>
      </c>
      <c r="AI111" s="199">
        <v>1</v>
      </c>
      <c r="AJ111" s="199">
        <f t="shared" ref="AJ111:AJ123" si="116">+AI111*$C111</f>
        <v>560</v>
      </c>
      <c r="AK111" s="199">
        <v>1</v>
      </c>
      <c r="AL111" s="199">
        <f t="shared" ref="AL111:AL123" si="117">+AK111*$C111</f>
        <v>560</v>
      </c>
      <c r="AM111" s="199">
        <v>1</v>
      </c>
      <c r="AN111" s="199">
        <f t="shared" ref="AN111:AN123" si="118">+AM111*$C111</f>
        <v>560</v>
      </c>
      <c r="AO111" s="199"/>
      <c r="AP111" s="199"/>
      <c r="AQ111" s="168">
        <f t="shared" si="97"/>
        <v>17</v>
      </c>
      <c r="AR111" s="168">
        <f t="shared" si="97"/>
        <v>9520</v>
      </c>
    </row>
    <row r="112" spans="1:44" x14ac:dyDescent="0.3">
      <c r="A112" s="200" t="s">
        <v>565</v>
      </c>
      <c r="B112" s="201"/>
      <c r="C112" s="197">
        <v>200</v>
      </c>
      <c r="D112" s="197" t="s">
        <v>481</v>
      </c>
      <c r="E112" s="198">
        <v>0</v>
      </c>
      <c r="F112" s="198">
        <f t="shared" si="57"/>
        <v>0</v>
      </c>
      <c r="G112" s="199">
        <v>1</v>
      </c>
      <c r="H112" s="198">
        <f t="shared" si="58"/>
        <v>200</v>
      </c>
      <c r="I112" s="199">
        <v>1</v>
      </c>
      <c r="J112" s="198">
        <f t="shared" si="82"/>
        <v>200</v>
      </c>
      <c r="K112" s="199">
        <v>1</v>
      </c>
      <c r="L112" s="198">
        <f t="shared" si="83"/>
        <v>200</v>
      </c>
      <c r="M112" s="199">
        <v>1</v>
      </c>
      <c r="N112" s="198">
        <f t="shared" si="84"/>
        <v>200</v>
      </c>
      <c r="O112" s="199">
        <v>1</v>
      </c>
      <c r="P112" s="198">
        <f t="shared" si="85"/>
        <v>200</v>
      </c>
      <c r="Q112" s="199">
        <v>1</v>
      </c>
      <c r="R112" s="198">
        <f t="shared" si="86"/>
        <v>200</v>
      </c>
      <c r="S112" s="199">
        <v>1</v>
      </c>
      <c r="T112" s="198">
        <f t="shared" si="87"/>
        <v>200</v>
      </c>
      <c r="U112" s="199">
        <v>1</v>
      </c>
      <c r="V112" s="198">
        <f t="shared" si="103"/>
        <v>200</v>
      </c>
      <c r="W112" s="199">
        <v>1</v>
      </c>
      <c r="X112" s="199">
        <f t="shared" si="112"/>
        <v>200</v>
      </c>
      <c r="Y112" s="199">
        <v>1</v>
      </c>
      <c r="Z112" s="199">
        <f t="shared" si="113"/>
        <v>200</v>
      </c>
      <c r="AA112" s="199">
        <v>1</v>
      </c>
      <c r="AB112" s="199">
        <f t="shared" si="113"/>
        <v>200</v>
      </c>
      <c r="AC112" s="199">
        <v>1</v>
      </c>
      <c r="AD112" s="199">
        <f t="shared" si="113"/>
        <v>200</v>
      </c>
      <c r="AE112" s="199">
        <v>1</v>
      </c>
      <c r="AF112" s="199">
        <f t="shared" si="114"/>
        <v>200</v>
      </c>
      <c r="AG112" s="199">
        <v>1</v>
      </c>
      <c r="AH112" s="199">
        <f t="shared" si="115"/>
        <v>200</v>
      </c>
      <c r="AI112" s="199">
        <v>1</v>
      </c>
      <c r="AJ112" s="199">
        <f t="shared" si="116"/>
        <v>200</v>
      </c>
      <c r="AK112" s="199">
        <v>1</v>
      </c>
      <c r="AL112" s="199">
        <f t="shared" si="117"/>
        <v>200</v>
      </c>
      <c r="AM112" s="199">
        <v>1</v>
      </c>
      <c r="AN112" s="199">
        <f t="shared" si="118"/>
        <v>200</v>
      </c>
      <c r="AO112" s="199"/>
      <c r="AP112" s="199"/>
      <c r="AQ112" s="168">
        <f t="shared" si="97"/>
        <v>17</v>
      </c>
      <c r="AR112" s="168">
        <f t="shared" si="97"/>
        <v>3400</v>
      </c>
    </row>
    <row r="113" spans="1:44" x14ac:dyDescent="0.3">
      <c r="A113" s="420" t="s">
        <v>566</v>
      </c>
      <c r="B113" s="421"/>
      <c r="C113" s="197">
        <v>200</v>
      </c>
      <c r="D113" s="197" t="s">
        <v>466</v>
      </c>
      <c r="E113" s="198">
        <v>1</v>
      </c>
      <c r="F113" s="198">
        <f t="shared" si="57"/>
        <v>200</v>
      </c>
      <c r="G113" s="199">
        <v>0</v>
      </c>
      <c r="H113" s="198">
        <f t="shared" si="58"/>
        <v>0</v>
      </c>
      <c r="I113" s="199">
        <v>0</v>
      </c>
      <c r="J113" s="198">
        <f t="shared" si="82"/>
        <v>0</v>
      </c>
      <c r="K113" s="199">
        <v>0</v>
      </c>
      <c r="L113" s="198">
        <f t="shared" si="83"/>
        <v>0</v>
      </c>
      <c r="M113" s="199">
        <v>0</v>
      </c>
      <c r="N113" s="198">
        <f t="shared" si="84"/>
        <v>0</v>
      </c>
      <c r="O113" s="199">
        <v>0</v>
      </c>
      <c r="P113" s="198">
        <f t="shared" si="85"/>
        <v>0</v>
      </c>
      <c r="Q113" s="199">
        <v>0</v>
      </c>
      <c r="R113" s="198">
        <f t="shared" si="86"/>
        <v>0</v>
      </c>
      <c r="S113" s="199">
        <v>0</v>
      </c>
      <c r="T113" s="198">
        <f t="shared" si="87"/>
        <v>0</v>
      </c>
      <c r="U113" s="199">
        <v>0</v>
      </c>
      <c r="V113" s="198">
        <f t="shared" si="103"/>
        <v>0</v>
      </c>
      <c r="W113" s="199">
        <v>0</v>
      </c>
      <c r="X113" s="199">
        <f t="shared" si="112"/>
        <v>0</v>
      </c>
      <c r="Y113" s="199">
        <v>0</v>
      </c>
      <c r="Z113" s="199">
        <f t="shared" si="113"/>
        <v>0</v>
      </c>
      <c r="AA113" s="199">
        <v>0</v>
      </c>
      <c r="AB113" s="199">
        <f t="shared" si="113"/>
        <v>0</v>
      </c>
      <c r="AC113" s="199">
        <v>0</v>
      </c>
      <c r="AD113" s="199">
        <f t="shared" si="113"/>
        <v>0</v>
      </c>
      <c r="AE113" s="199">
        <v>0</v>
      </c>
      <c r="AF113" s="199">
        <f t="shared" si="114"/>
        <v>0</v>
      </c>
      <c r="AG113" s="199">
        <v>0</v>
      </c>
      <c r="AH113" s="199">
        <f t="shared" si="115"/>
        <v>0</v>
      </c>
      <c r="AI113" s="199">
        <v>0</v>
      </c>
      <c r="AJ113" s="199">
        <f t="shared" si="116"/>
        <v>0</v>
      </c>
      <c r="AK113" s="199">
        <v>0</v>
      </c>
      <c r="AL113" s="199">
        <f t="shared" si="117"/>
        <v>0</v>
      </c>
      <c r="AM113" s="199">
        <v>0</v>
      </c>
      <c r="AN113" s="199">
        <f t="shared" si="118"/>
        <v>0</v>
      </c>
      <c r="AO113" s="199"/>
      <c r="AP113" s="199"/>
      <c r="AQ113" s="168">
        <f t="shared" si="97"/>
        <v>1</v>
      </c>
      <c r="AR113" s="168">
        <f t="shared" si="97"/>
        <v>200</v>
      </c>
    </row>
    <row r="114" spans="1:44" x14ac:dyDescent="0.3">
      <c r="A114" s="420" t="s">
        <v>567</v>
      </c>
      <c r="B114" s="421"/>
      <c r="C114" s="197">
        <v>200</v>
      </c>
      <c r="D114" s="197" t="s">
        <v>481</v>
      </c>
      <c r="E114" s="198">
        <v>0</v>
      </c>
      <c r="F114" s="198">
        <f t="shared" si="57"/>
        <v>0</v>
      </c>
      <c r="G114" s="199">
        <v>2</v>
      </c>
      <c r="H114" s="198">
        <f t="shared" si="58"/>
        <v>400</v>
      </c>
      <c r="I114" s="199">
        <v>2</v>
      </c>
      <c r="J114" s="198">
        <f t="shared" si="82"/>
        <v>400</v>
      </c>
      <c r="K114" s="199">
        <v>2</v>
      </c>
      <c r="L114" s="198">
        <f t="shared" si="83"/>
        <v>400</v>
      </c>
      <c r="M114" s="199">
        <v>2</v>
      </c>
      <c r="N114" s="198">
        <f t="shared" si="84"/>
        <v>400</v>
      </c>
      <c r="O114" s="199">
        <v>2</v>
      </c>
      <c r="P114" s="198">
        <f t="shared" si="85"/>
        <v>400</v>
      </c>
      <c r="Q114" s="199">
        <v>2</v>
      </c>
      <c r="R114" s="198">
        <f t="shared" si="86"/>
        <v>400</v>
      </c>
      <c r="S114" s="199">
        <v>2</v>
      </c>
      <c r="T114" s="198">
        <f t="shared" si="87"/>
        <v>400</v>
      </c>
      <c r="U114" s="199">
        <v>2</v>
      </c>
      <c r="V114" s="198">
        <f t="shared" si="103"/>
        <v>400</v>
      </c>
      <c r="W114" s="199">
        <v>2</v>
      </c>
      <c r="X114" s="199">
        <f t="shared" si="112"/>
        <v>400</v>
      </c>
      <c r="Y114" s="199">
        <v>2</v>
      </c>
      <c r="Z114" s="199">
        <f t="shared" si="113"/>
        <v>400</v>
      </c>
      <c r="AA114" s="199">
        <v>2</v>
      </c>
      <c r="AB114" s="199">
        <f t="shared" si="113"/>
        <v>400</v>
      </c>
      <c r="AC114" s="199">
        <v>2</v>
      </c>
      <c r="AD114" s="199">
        <f t="shared" si="113"/>
        <v>400</v>
      </c>
      <c r="AE114" s="199">
        <v>2</v>
      </c>
      <c r="AF114" s="199">
        <f t="shared" si="114"/>
        <v>400</v>
      </c>
      <c r="AG114" s="199">
        <v>2</v>
      </c>
      <c r="AH114" s="199">
        <f t="shared" si="115"/>
        <v>400</v>
      </c>
      <c r="AI114" s="199">
        <v>2</v>
      </c>
      <c r="AJ114" s="199">
        <f t="shared" si="116"/>
        <v>400</v>
      </c>
      <c r="AK114" s="199">
        <v>2</v>
      </c>
      <c r="AL114" s="199">
        <f t="shared" si="117"/>
        <v>400</v>
      </c>
      <c r="AM114" s="199">
        <v>2</v>
      </c>
      <c r="AN114" s="199">
        <f t="shared" si="118"/>
        <v>400</v>
      </c>
      <c r="AO114" s="199"/>
      <c r="AP114" s="199"/>
      <c r="AQ114" s="168">
        <f t="shared" si="97"/>
        <v>34</v>
      </c>
      <c r="AR114" s="168">
        <f t="shared" si="97"/>
        <v>6800</v>
      </c>
    </row>
    <row r="115" spans="1:44" x14ac:dyDescent="0.3">
      <c r="A115" s="418" t="s">
        <v>568</v>
      </c>
      <c r="B115" s="419"/>
      <c r="C115" s="197">
        <v>500</v>
      </c>
      <c r="D115" s="197" t="s">
        <v>569</v>
      </c>
      <c r="E115" s="198">
        <v>0</v>
      </c>
      <c r="F115" s="198">
        <f t="shared" ref="F115:F123" si="119">+E115*$C115</f>
        <v>0</v>
      </c>
      <c r="G115" s="199">
        <v>1</v>
      </c>
      <c r="H115" s="198">
        <f t="shared" ref="H115:H123" si="120">+G115*$C115</f>
        <v>500</v>
      </c>
      <c r="I115" s="199">
        <v>0</v>
      </c>
      <c r="J115" s="198">
        <f t="shared" si="82"/>
        <v>0</v>
      </c>
      <c r="K115" s="199">
        <v>1</v>
      </c>
      <c r="L115" s="198">
        <f t="shared" si="83"/>
        <v>500</v>
      </c>
      <c r="M115" s="199">
        <v>0</v>
      </c>
      <c r="N115" s="198">
        <f t="shared" si="84"/>
        <v>0</v>
      </c>
      <c r="O115" s="199">
        <v>1</v>
      </c>
      <c r="P115" s="198">
        <f t="shared" si="85"/>
        <v>500</v>
      </c>
      <c r="Q115" s="199">
        <v>0</v>
      </c>
      <c r="R115" s="198">
        <f t="shared" si="86"/>
        <v>0</v>
      </c>
      <c r="S115" s="199">
        <v>1</v>
      </c>
      <c r="T115" s="198">
        <f t="shared" si="87"/>
        <v>500</v>
      </c>
      <c r="U115" s="199">
        <v>0</v>
      </c>
      <c r="V115" s="198">
        <f t="shared" ref="V115:V123" si="121">+U115*$C115</f>
        <v>0</v>
      </c>
      <c r="W115" s="199">
        <v>1</v>
      </c>
      <c r="X115" s="199">
        <f t="shared" si="112"/>
        <v>500</v>
      </c>
      <c r="Y115" s="199">
        <v>0</v>
      </c>
      <c r="Z115" s="199">
        <f t="shared" si="113"/>
        <v>0</v>
      </c>
      <c r="AA115" s="199">
        <v>1</v>
      </c>
      <c r="AB115" s="199">
        <f t="shared" si="113"/>
        <v>500</v>
      </c>
      <c r="AC115" s="199">
        <v>0</v>
      </c>
      <c r="AD115" s="199">
        <f t="shared" si="113"/>
        <v>0</v>
      </c>
      <c r="AE115" s="199">
        <v>1</v>
      </c>
      <c r="AF115" s="199">
        <f t="shared" si="114"/>
        <v>500</v>
      </c>
      <c r="AG115" s="199">
        <v>1</v>
      </c>
      <c r="AH115" s="199">
        <f t="shared" si="115"/>
        <v>500</v>
      </c>
      <c r="AI115" s="199">
        <v>1</v>
      </c>
      <c r="AJ115" s="199">
        <f t="shared" si="116"/>
        <v>500</v>
      </c>
      <c r="AK115" s="199">
        <v>1</v>
      </c>
      <c r="AL115" s="199">
        <f t="shared" si="117"/>
        <v>500</v>
      </c>
      <c r="AM115" s="199">
        <v>1</v>
      </c>
      <c r="AN115" s="199">
        <f t="shared" si="118"/>
        <v>500</v>
      </c>
      <c r="AO115" s="199"/>
      <c r="AP115" s="199"/>
      <c r="AQ115" s="168">
        <f t="shared" si="97"/>
        <v>11</v>
      </c>
      <c r="AR115" s="168">
        <f t="shared" si="97"/>
        <v>5500</v>
      </c>
    </row>
    <row r="116" spans="1:44" x14ac:dyDescent="0.3">
      <c r="A116" s="420" t="s">
        <v>570</v>
      </c>
      <c r="B116" s="421"/>
      <c r="C116" s="197">
        <v>110</v>
      </c>
      <c r="D116" s="197" t="s">
        <v>466</v>
      </c>
      <c r="E116" s="198">
        <v>10</v>
      </c>
      <c r="F116" s="198">
        <f t="shared" si="119"/>
        <v>1100</v>
      </c>
      <c r="G116" s="199">
        <v>0</v>
      </c>
      <c r="H116" s="198">
        <f t="shared" si="120"/>
        <v>0</v>
      </c>
      <c r="I116" s="199">
        <v>0</v>
      </c>
      <c r="J116" s="198">
        <f t="shared" si="82"/>
        <v>0</v>
      </c>
      <c r="K116" s="199">
        <v>0</v>
      </c>
      <c r="L116" s="198">
        <f t="shared" si="83"/>
        <v>0</v>
      </c>
      <c r="M116" s="199">
        <v>0</v>
      </c>
      <c r="N116" s="198">
        <f t="shared" si="84"/>
        <v>0</v>
      </c>
      <c r="O116" s="199">
        <v>0</v>
      </c>
      <c r="P116" s="198">
        <f t="shared" si="85"/>
        <v>0</v>
      </c>
      <c r="Q116" s="199">
        <v>0</v>
      </c>
      <c r="R116" s="198">
        <f t="shared" si="86"/>
        <v>0</v>
      </c>
      <c r="S116" s="199">
        <v>0</v>
      </c>
      <c r="T116" s="198">
        <f t="shared" si="87"/>
        <v>0</v>
      </c>
      <c r="U116" s="199">
        <v>0</v>
      </c>
      <c r="V116" s="198">
        <f t="shared" si="121"/>
        <v>0</v>
      </c>
      <c r="W116" s="199">
        <v>0</v>
      </c>
      <c r="X116" s="199">
        <f t="shared" si="112"/>
        <v>0</v>
      </c>
      <c r="Y116" s="199">
        <v>0</v>
      </c>
      <c r="Z116" s="199">
        <f t="shared" si="113"/>
        <v>0</v>
      </c>
      <c r="AA116" s="199">
        <v>0</v>
      </c>
      <c r="AB116" s="199">
        <f t="shared" si="113"/>
        <v>0</v>
      </c>
      <c r="AC116" s="199">
        <v>0</v>
      </c>
      <c r="AD116" s="199">
        <f t="shared" si="113"/>
        <v>0</v>
      </c>
      <c r="AE116" s="199">
        <v>0</v>
      </c>
      <c r="AF116" s="199">
        <f t="shared" si="114"/>
        <v>0</v>
      </c>
      <c r="AG116" s="199">
        <v>0</v>
      </c>
      <c r="AH116" s="199">
        <f t="shared" si="115"/>
        <v>0</v>
      </c>
      <c r="AI116" s="199">
        <v>0</v>
      </c>
      <c r="AJ116" s="199">
        <f t="shared" si="116"/>
        <v>0</v>
      </c>
      <c r="AK116" s="199">
        <v>0</v>
      </c>
      <c r="AL116" s="199">
        <f t="shared" si="117"/>
        <v>0</v>
      </c>
      <c r="AM116" s="199">
        <v>0</v>
      </c>
      <c r="AN116" s="199">
        <f t="shared" si="118"/>
        <v>0</v>
      </c>
      <c r="AO116" s="199"/>
      <c r="AP116" s="199"/>
      <c r="AQ116" s="168">
        <f t="shared" si="97"/>
        <v>10</v>
      </c>
      <c r="AR116" s="168">
        <f t="shared" si="97"/>
        <v>1100</v>
      </c>
    </row>
    <row r="117" spans="1:44" x14ac:dyDescent="0.3">
      <c r="A117" s="420" t="s">
        <v>571</v>
      </c>
      <c r="B117" s="421"/>
      <c r="C117" s="197">
        <v>1000</v>
      </c>
      <c r="D117" s="202" t="s">
        <v>572</v>
      </c>
      <c r="E117" s="198">
        <v>0</v>
      </c>
      <c r="F117" s="198">
        <f t="shared" si="119"/>
        <v>0</v>
      </c>
      <c r="G117" s="199">
        <v>6</v>
      </c>
      <c r="H117" s="198">
        <f>+C117*G117</f>
        <v>6000</v>
      </c>
      <c r="I117" s="199">
        <v>6</v>
      </c>
      <c r="J117" s="198">
        <f t="shared" si="82"/>
        <v>6000</v>
      </c>
      <c r="K117" s="199">
        <v>6</v>
      </c>
      <c r="L117" s="198">
        <f t="shared" si="83"/>
        <v>6000</v>
      </c>
      <c r="M117" s="199">
        <v>6</v>
      </c>
      <c r="N117" s="198">
        <f t="shared" si="84"/>
        <v>6000</v>
      </c>
      <c r="O117" s="199">
        <v>6</v>
      </c>
      <c r="P117" s="198">
        <f t="shared" si="85"/>
        <v>6000</v>
      </c>
      <c r="Q117" s="199">
        <v>6</v>
      </c>
      <c r="R117" s="198">
        <f t="shared" si="86"/>
        <v>6000</v>
      </c>
      <c r="S117" s="199">
        <v>6</v>
      </c>
      <c r="T117" s="198">
        <f t="shared" si="87"/>
        <v>6000</v>
      </c>
      <c r="U117" s="199">
        <v>6</v>
      </c>
      <c r="V117" s="198">
        <f t="shared" si="121"/>
        <v>6000</v>
      </c>
      <c r="W117" s="199">
        <v>6</v>
      </c>
      <c r="X117" s="199">
        <f t="shared" si="112"/>
        <v>6000</v>
      </c>
      <c r="Y117" s="199">
        <v>6</v>
      </c>
      <c r="Z117" s="199">
        <f t="shared" si="113"/>
        <v>6000</v>
      </c>
      <c r="AA117" s="199">
        <v>6</v>
      </c>
      <c r="AB117" s="199">
        <f t="shared" si="113"/>
        <v>6000</v>
      </c>
      <c r="AC117" s="199">
        <v>6</v>
      </c>
      <c r="AD117" s="199">
        <f t="shared" si="113"/>
        <v>6000</v>
      </c>
      <c r="AE117" s="199">
        <v>0</v>
      </c>
      <c r="AF117" s="199">
        <f t="shared" si="114"/>
        <v>0</v>
      </c>
      <c r="AG117" s="199">
        <v>0</v>
      </c>
      <c r="AH117" s="199">
        <f t="shared" si="115"/>
        <v>0</v>
      </c>
      <c r="AI117" s="199">
        <v>0</v>
      </c>
      <c r="AJ117" s="199">
        <f t="shared" si="116"/>
        <v>0</v>
      </c>
      <c r="AK117" s="199">
        <v>0</v>
      </c>
      <c r="AL117" s="199">
        <f t="shared" si="117"/>
        <v>0</v>
      </c>
      <c r="AM117" s="199">
        <v>0</v>
      </c>
      <c r="AN117" s="199">
        <f t="shared" si="118"/>
        <v>0</v>
      </c>
      <c r="AO117" s="199"/>
      <c r="AP117" s="199"/>
      <c r="AQ117" s="168">
        <f t="shared" si="97"/>
        <v>72</v>
      </c>
      <c r="AR117" s="168">
        <f t="shared" si="97"/>
        <v>72000</v>
      </c>
    </row>
    <row r="118" spans="1:44" x14ac:dyDescent="0.3">
      <c r="A118" s="418" t="s">
        <v>573</v>
      </c>
      <c r="B118" s="419"/>
      <c r="C118" s="197">
        <v>2000</v>
      </c>
      <c r="D118" s="197" t="s">
        <v>574</v>
      </c>
      <c r="E118" s="198">
        <v>0</v>
      </c>
      <c r="F118" s="198">
        <f t="shared" si="119"/>
        <v>0</v>
      </c>
      <c r="G118" s="199">
        <v>0</v>
      </c>
      <c r="H118" s="198">
        <f t="shared" si="120"/>
        <v>0</v>
      </c>
      <c r="I118" s="199">
        <v>0</v>
      </c>
      <c r="J118" s="198">
        <f t="shared" si="82"/>
        <v>0</v>
      </c>
      <c r="K118" s="199">
        <v>0</v>
      </c>
      <c r="L118" s="198">
        <f t="shared" si="83"/>
        <v>0</v>
      </c>
      <c r="M118" s="199">
        <v>0</v>
      </c>
      <c r="N118" s="198">
        <f t="shared" si="84"/>
        <v>0</v>
      </c>
      <c r="O118" s="199">
        <v>0</v>
      </c>
      <c r="P118" s="198">
        <f t="shared" si="85"/>
        <v>0</v>
      </c>
      <c r="Q118" s="199">
        <v>0</v>
      </c>
      <c r="R118" s="198">
        <f t="shared" si="86"/>
        <v>0</v>
      </c>
      <c r="S118" s="199">
        <v>0</v>
      </c>
      <c r="T118" s="198">
        <f t="shared" si="87"/>
        <v>0</v>
      </c>
      <c r="U118" s="199">
        <v>1</v>
      </c>
      <c r="V118" s="198">
        <f t="shared" si="121"/>
        <v>2000</v>
      </c>
      <c r="W118" s="199">
        <v>0</v>
      </c>
      <c r="X118" s="199">
        <f t="shared" si="112"/>
        <v>0</v>
      </c>
      <c r="Y118" s="199">
        <v>0</v>
      </c>
      <c r="Z118" s="199">
        <f t="shared" si="113"/>
        <v>0</v>
      </c>
      <c r="AA118" s="199">
        <v>0</v>
      </c>
      <c r="AB118" s="199">
        <f t="shared" si="113"/>
        <v>0</v>
      </c>
      <c r="AC118" s="199">
        <v>0</v>
      </c>
      <c r="AD118" s="199">
        <f t="shared" si="113"/>
        <v>0</v>
      </c>
      <c r="AE118" s="199">
        <v>0</v>
      </c>
      <c r="AF118" s="199">
        <f t="shared" si="114"/>
        <v>0</v>
      </c>
      <c r="AG118" s="199">
        <v>1</v>
      </c>
      <c r="AH118" s="199">
        <f t="shared" si="115"/>
        <v>2000</v>
      </c>
      <c r="AI118" s="199">
        <v>0</v>
      </c>
      <c r="AJ118" s="199">
        <f t="shared" si="116"/>
        <v>0</v>
      </c>
      <c r="AK118" s="199">
        <v>0</v>
      </c>
      <c r="AL118" s="199">
        <f t="shared" si="117"/>
        <v>0</v>
      </c>
      <c r="AM118" s="199">
        <v>0</v>
      </c>
      <c r="AN118" s="199">
        <f t="shared" si="118"/>
        <v>0</v>
      </c>
      <c r="AO118" s="199"/>
      <c r="AP118" s="199"/>
      <c r="AQ118" s="168">
        <f t="shared" si="97"/>
        <v>2</v>
      </c>
      <c r="AR118" s="168">
        <f t="shared" si="97"/>
        <v>4000</v>
      </c>
    </row>
    <row r="119" spans="1:44" x14ac:dyDescent="0.3">
      <c r="A119" s="418" t="s">
        <v>575</v>
      </c>
      <c r="B119" s="419"/>
      <c r="C119" s="197">
        <f>150*21</f>
        <v>3150</v>
      </c>
      <c r="D119" s="197" t="s">
        <v>481</v>
      </c>
      <c r="E119" s="198">
        <v>0</v>
      </c>
      <c r="F119" s="198">
        <f t="shared" si="119"/>
        <v>0</v>
      </c>
      <c r="G119" s="199">
        <v>1</v>
      </c>
      <c r="H119" s="198">
        <f t="shared" si="120"/>
        <v>3150</v>
      </c>
      <c r="I119" s="199">
        <v>1</v>
      </c>
      <c r="J119" s="198">
        <f t="shared" si="82"/>
        <v>3150</v>
      </c>
      <c r="K119" s="199">
        <v>1</v>
      </c>
      <c r="L119" s="198">
        <f t="shared" si="83"/>
        <v>3150</v>
      </c>
      <c r="M119" s="199">
        <v>1</v>
      </c>
      <c r="N119" s="198">
        <f t="shared" si="84"/>
        <v>3150</v>
      </c>
      <c r="O119" s="199">
        <v>1</v>
      </c>
      <c r="P119" s="198">
        <f t="shared" si="85"/>
        <v>3150</v>
      </c>
      <c r="Q119" s="199">
        <v>1</v>
      </c>
      <c r="R119" s="198">
        <f t="shared" si="86"/>
        <v>3150</v>
      </c>
      <c r="S119" s="199">
        <v>1</v>
      </c>
      <c r="T119" s="198">
        <f t="shared" si="87"/>
        <v>3150</v>
      </c>
      <c r="U119" s="199">
        <v>1</v>
      </c>
      <c r="V119" s="198">
        <f t="shared" si="121"/>
        <v>3150</v>
      </c>
      <c r="W119" s="199">
        <v>1</v>
      </c>
      <c r="X119" s="199">
        <f t="shared" si="112"/>
        <v>3150</v>
      </c>
      <c r="Y119" s="199">
        <v>1</v>
      </c>
      <c r="Z119" s="199">
        <f t="shared" si="113"/>
        <v>3150</v>
      </c>
      <c r="AA119" s="199">
        <v>1</v>
      </c>
      <c r="AB119" s="199">
        <f t="shared" si="113"/>
        <v>3150</v>
      </c>
      <c r="AC119" s="199">
        <v>1</v>
      </c>
      <c r="AD119" s="199">
        <f t="shared" si="113"/>
        <v>3150</v>
      </c>
      <c r="AE119" s="199">
        <v>1</v>
      </c>
      <c r="AF119" s="199">
        <f t="shared" si="114"/>
        <v>3150</v>
      </c>
      <c r="AG119" s="199">
        <v>1</v>
      </c>
      <c r="AH119" s="199">
        <f t="shared" si="115"/>
        <v>3150</v>
      </c>
      <c r="AI119" s="199">
        <v>1</v>
      </c>
      <c r="AJ119" s="199">
        <f t="shared" si="116"/>
        <v>3150</v>
      </c>
      <c r="AK119" s="199">
        <v>1</v>
      </c>
      <c r="AL119" s="199">
        <f t="shared" si="117"/>
        <v>3150</v>
      </c>
      <c r="AM119" s="199">
        <v>1</v>
      </c>
      <c r="AN119" s="199">
        <f t="shared" si="118"/>
        <v>3150</v>
      </c>
      <c r="AO119" s="199"/>
      <c r="AP119" s="199"/>
      <c r="AQ119" s="168">
        <f t="shared" si="97"/>
        <v>17</v>
      </c>
      <c r="AR119" s="168">
        <f t="shared" si="97"/>
        <v>53550</v>
      </c>
    </row>
    <row r="120" spans="1:44" x14ac:dyDescent="0.3">
      <c r="A120" s="420" t="s">
        <v>576</v>
      </c>
      <c r="B120" s="421"/>
      <c r="C120" s="197">
        <v>300</v>
      </c>
      <c r="D120" s="202" t="s">
        <v>466</v>
      </c>
      <c r="E120" s="198">
        <v>0</v>
      </c>
      <c r="F120" s="198">
        <f t="shared" si="119"/>
        <v>0</v>
      </c>
      <c r="G120" s="199">
        <v>0</v>
      </c>
      <c r="H120" s="198">
        <f t="shared" si="120"/>
        <v>0</v>
      </c>
      <c r="I120" s="199">
        <v>38</v>
      </c>
      <c r="J120" s="198">
        <f t="shared" si="82"/>
        <v>11400</v>
      </c>
      <c r="K120" s="199">
        <v>0</v>
      </c>
      <c r="L120" s="198">
        <f t="shared" si="83"/>
        <v>0</v>
      </c>
      <c r="M120" s="199">
        <v>0</v>
      </c>
      <c r="N120" s="198">
        <f t="shared" si="84"/>
        <v>0</v>
      </c>
      <c r="O120" s="199">
        <v>0</v>
      </c>
      <c r="P120" s="198">
        <f t="shared" si="85"/>
        <v>0</v>
      </c>
      <c r="Q120" s="199">
        <v>0</v>
      </c>
      <c r="R120" s="198">
        <f t="shared" si="86"/>
        <v>0</v>
      </c>
      <c r="S120" s="199"/>
      <c r="T120" s="198">
        <f t="shared" si="87"/>
        <v>0</v>
      </c>
      <c r="U120" s="199">
        <v>0</v>
      </c>
      <c r="V120" s="198">
        <f t="shared" si="121"/>
        <v>0</v>
      </c>
      <c r="W120" s="199">
        <v>0</v>
      </c>
      <c r="X120" s="199">
        <f t="shared" si="112"/>
        <v>0</v>
      </c>
      <c r="Y120" s="199"/>
      <c r="Z120" s="199">
        <f t="shared" si="113"/>
        <v>0</v>
      </c>
      <c r="AA120" s="199">
        <v>0</v>
      </c>
      <c r="AB120" s="199">
        <f t="shared" si="113"/>
        <v>0</v>
      </c>
      <c r="AC120" s="199">
        <v>0</v>
      </c>
      <c r="AD120" s="199">
        <f t="shared" si="113"/>
        <v>0</v>
      </c>
      <c r="AE120" s="199">
        <v>0</v>
      </c>
      <c r="AF120" s="199">
        <f t="shared" si="114"/>
        <v>0</v>
      </c>
      <c r="AG120" s="199">
        <v>0</v>
      </c>
      <c r="AH120" s="199">
        <f t="shared" si="115"/>
        <v>0</v>
      </c>
      <c r="AI120" s="199">
        <v>0</v>
      </c>
      <c r="AJ120" s="199">
        <f t="shared" si="116"/>
        <v>0</v>
      </c>
      <c r="AK120" s="199">
        <v>0</v>
      </c>
      <c r="AL120" s="199">
        <f t="shared" si="117"/>
        <v>0</v>
      </c>
      <c r="AM120" s="199">
        <v>0</v>
      </c>
      <c r="AN120" s="199">
        <f t="shared" si="118"/>
        <v>0</v>
      </c>
      <c r="AO120" s="199"/>
      <c r="AP120" s="199"/>
      <c r="AQ120" s="168">
        <f t="shared" si="97"/>
        <v>38</v>
      </c>
      <c r="AR120" s="168">
        <f t="shared" si="97"/>
        <v>11400</v>
      </c>
    </row>
    <row r="121" spans="1:44" x14ac:dyDescent="0.3">
      <c r="A121" s="418" t="s">
        <v>577</v>
      </c>
      <c r="B121" s="419"/>
      <c r="C121" s="197"/>
      <c r="D121" s="197" t="s">
        <v>466</v>
      </c>
      <c r="E121" s="198">
        <v>1</v>
      </c>
      <c r="F121" s="198">
        <v>10000</v>
      </c>
      <c r="G121" s="199">
        <v>0</v>
      </c>
      <c r="H121" s="198">
        <f t="shared" si="120"/>
        <v>0</v>
      </c>
      <c r="I121" s="199">
        <v>0</v>
      </c>
      <c r="J121" s="198">
        <f t="shared" si="82"/>
        <v>0</v>
      </c>
      <c r="K121" s="199">
        <v>0</v>
      </c>
      <c r="L121" s="198">
        <v>0</v>
      </c>
      <c r="M121" s="199">
        <v>0</v>
      </c>
      <c r="N121" s="198">
        <f t="shared" si="84"/>
        <v>0</v>
      </c>
      <c r="O121" s="199">
        <v>0</v>
      </c>
      <c r="P121" s="198">
        <f t="shared" si="85"/>
        <v>0</v>
      </c>
      <c r="Q121" s="199">
        <v>0</v>
      </c>
      <c r="R121" s="198">
        <v>42500</v>
      </c>
      <c r="S121" s="199">
        <v>0</v>
      </c>
      <c r="T121" s="198">
        <f t="shared" si="87"/>
        <v>0</v>
      </c>
      <c r="U121" s="199">
        <v>0</v>
      </c>
      <c r="V121" s="198">
        <f t="shared" si="121"/>
        <v>0</v>
      </c>
      <c r="W121" s="199">
        <v>0</v>
      </c>
      <c r="X121" s="199">
        <f t="shared" si="112"/>
        <v>0</v>
      </c>
      <c r="Y121" s="199">
        <v>0</v>
      </c>
      <c r="Z121" s="199">
        <f t="shared" si="113"/>
        <v>0</v>
      </c>
      <c r="AA121" s="199">
        <v>0</v>
      </c>
      <c r="AB121" s="199">
        <f t="shared" si="113"/>
        <v>0</v>
      </c>
      <c r="AC121" s="199">
        <v>0</v>
      </c>
      <c r="AD121" s="199">
        <f t="shared" si="113"/>
        <v>0</v>
      </c>
      <c r="AE121" s="199">
        <v>0</v>
      </c>
      <c r="AF121" s="199">
        <f t="shared" si="114"/>
        <v>0</v>
      </c>
      <c r="AG121" s="199">
        <v>0</v>
      </c>
      <c r="AH121" s="199">
        <f t="shared" si="115"/>
        <v>0</v>
      </c>
      <c r="AI121" s="199">
        <v>0</v>
      </c>
      <c r="AJ121" s="199">
        <f t="shared" si="116"/>
        <v>0</v>
      </c>
      <c r="AK121" s="199">
        <v>0</v>
      </c>
      <c r="AL121" s="199">
        <f t="shared" si="117"/>
        <v>0</v>
      </c>
      <c r="AM121" s="199">
        <v>0</v>
      </c>
      <c r="AN121" s="199">
        <v>42500</v>
      </c>
      <c r="AO121" s="199"/>
      <c r="AP121" s="199"/>
      <c r="AQ121" s="168">
        <f t="shared" si="97"/>
        <v>1</v>
      </c>
      <c r="AR121" s="168">
        <f t="shared" si="97"/>
        <v>95000</v>
      </c>
    </row>
    <row r="122" spans="1:44" x14ac:dyDescent="0.3">
      <c r="A122" s="422" t="s">
        <v>578</v>
      </c>
      <c r="B122" s="423"/>
      <c r="C122" s="197">
        <v>450</v>
      </c>
      <c r="D122" s="197" t="s">
        <v>493</v>
      </c>
      <c r="E122" s="198">
        <v>0</v>
      </c>
      <c r="F122" s="198">
        <f t="shared" si="119"/>
        <v>0</v>
      </c>
      <c r="G122" s="199">
        <v>1</v>
      </c>
      <c r="H122" s="198">
        <f t="shared" si="120"/>
        <v>450</v>
      </c>
      <c r="I122" s="199">
        <v>1</v>
      </c>
      <c r="J122" s="198">
        <f t="shared" si="82"/>
        <v>450</v>
      </c>
      <c r="K122" s="199">
        <v>1</v>
      </c>
      <c r="L122" s="198">
        <f t="shared" si="83"/>
        <v>450</v>
      </c>
      <c r="M122" s="199">
        <v>1</v>
      </c>
      <c r="N122" s="198">
        <v>450</v>
      </c>
      <c r="O122" s="199">
        <v>1</v>
      </c>
      <c r="P122" s="198">
        <v>450</v>
      </c>
      <c r="Q122" s="199">
        <v>1</v>
      </c>
      <c r="R122" s="198">
        <f t="shared" si="86"/>
        <v>450</v>
      </c>
      <c r="S122" s="199">
        <v>1</v>
      </c>
      <c r="T122" s="198">
        <v>450</v>
      </c>
      <c r="U122" s="199">
        <v>1</v>
      </c>
      <c r="V122" s="198">
        <f t="shared" si="121"/>
        <v>450</v>
      </c>
      <c r="W122" s="199">
        <v>1</v>
      </c>
      <c r="X122" s="199">
        <f t="shared" si="112"/>
        <v>450</v>
      </c>
      <c r="Y122" s="199">
        <v>1</v>
      </c>
      <c r="Z122" s="199">
        <f t="shared" si="113"/>
        <v>450</v>
      </c>
      <c r="AA122" s="199">
        <v>1</v>
      </c>
      <c r="AB122" s="199">
        <f t="shared" si="113"/>
        <v>450</v>
      </c>
      <c r="AC122" s="199">
        <v>1</v>
      </c>
      <c r="AD122" s="199">
        <f t="shared" si="113"/>
        <v>450</v>
      </c>
      <c r="AE122" s="199">
        <v>1</v>
      </c>
      <c r="AF122" s="199">
        <f t="shared" si="114"/>
        <v>450</v>
      </c>
      <c r="AG122" s="199">
        <v>1</v>
      </c>
      <c r="AH122" s="199">
        <f t="shared" si="115"/>
        <v>450</v>
      </c>
      <c r="AI122" s="199">
        <v>1</v>
      </c>
      <c r="AJ122" s="199">
        <f t="shared" si="116"/>
        <v>450</v>
      </c>
      <c r="AK122" s="199">
        <v>1</v>
      </c>
      <c r="AL122" s="199">
        <f t="shared" si="117"/>
        <v>450</v>
      </c>
      <c r="AM122" s="199">
        <v>1</v>
      </c>
      <c r="AN122" s="199">
        <f t="shared" si="118"/>
        <v>450</v>
      </c>
      <c r="AO122" s="199"/>
      <c r="AP122" s="199"/>
      <c r="AQ122" s="168">
        <f t="shared" si="97"/>
        <v>17</v>
      </c>
      <c r="AR122" s="168">
        <f t="shared" si="97"/>
        <v>7650</v>
      </c>
    </row>
    <row r="123" spans="1:44" x14ac:dyDescent="0.3">
      <c r="A123" s="418" t="s">
        <v>579</v>
      </c>
      <c r="B123" s="419"/>
      <c r="C123" s="197">
        <v>550</v>
      </c>
      <c r="D123" s="197" t="s">
        <v>493</v>
      </c>
      <c r="E123" s="198">
        <v>0</v>
      </c>
      <c r="F123" s="198">
        <f t="shared" si="119"/>
        <v>0</v>
      </c>
      <c r="G123" s="199">
        <v>1</v>
      </c>
      <c r="H123" s="198">
        <f t="shared" si="120"/>
        <v>550</v>
      </c>
      <c r="I123" s="199">
        <v>1</v>
      </c>
      <c r="J123" s="198">
        <f t="shared" si="82"/>
        <v>550</v>
      </c>
      <c r="K123" s="199">
        <v>1</v>
      </c>
      <c r="L123" s="198">
        <f t="shared" si="83"/>
        <v>550</v>
      </c>
      <c r="M123" s="199">
        <v>1</v>
      </c>
      <c r="N123" s="198">
        <f t="shared" si="84"/>
        <v>550</v>
      </c>
      <c r="O123" s="199">
        <v>1</v>
      </c>
      <c r="P123" s="198">
        <f t="shared" si="85"/>
        <v>550</v>
      </c>
      <c r="Q123" s="199">
        <v>1</v>
      </c>
      <c r="R123" s="198">
        <f t="shared" si="86"/>
        <v>550</v>
      </c>
      <c r="S123" s="199">
        <v>1</v>
      </c>
      <c r="T123" s="198">
        <f t="shared" si="87"/>
        <v>550</v>
      </c>
      <c r="U123" s="199">
        <v>1</v>
      </c>
      <c r="V123" s="198">
        <f t="shared" si="121"/>
        <v>550</v>
      </c>
      <c r="W123" s="199">
        <v>1</v>
      </c>
      <c r="X123" s="199">
        <f t="shared" si="112"/>
        <v>550</v>
      </c>
      <c r="Y123" s="199">
        <v>1</v>
      </c>
      <c r="Z123" s="199">
        <f t="shared" si="113"/>
        <v>550</v>
      </c>
      <c r="AA123" s="199">
        <v>1</v>
      </c>
      <c r="AB123" s="199">
        <f t="shared" si="113"/>
        <v>550</v>
      </c>
      <c r="AC123" s="199">
        <v>1</v>
      </c>
      <c r="AD123" s="199">
        <f t="shared" si="113"/>
        <v>550</v>
      </c>
      <c r="AE123" s="199">
        <v>1</v>
      </c>
      <c r="AF123" s="199">
        <f t="shared" si="114"/>
        <v>550</v>
      </c>
      <c r="AG123" s="199">
        <v>1</v>
      </c>
      <c r="AH123" s="199">
        <f t="shared" si="115"/>
        <v>550</v>
      </c>
      <c r="AI123" s="199">
        <v>1</v>
      </c>
      <c r="AJ123" s="199">
        <f t="shared" si="116"/>
        <v>550</v>
      </c>
      <c r="AK123" s="199">
        <v>1</v>
      </c>
      <c r="AL123" s="199">
        <f t="shared" si="117"/>
        <v>550</v>
      </c>
      <c r="AM123" s="199">
        <v>1</v>
      </c>
      <c r="AN123" s="199">
        <f t="shared" si="118"/>
        <v>550</v>
      </c>
      <c r="AO123" s="199"/>
      <c r="AP123" s="199"/>
      <c r="AQ123" s="168">
        <f t="shared" si="97"/>
        <v>17</v>
      </c>
      <c r="AR123" s="168">
        <f t="shared" si="97"/>
        <v>9350</v>
      </c>
    </row>
    <row r="124" spans="1:44" x14ac:dyDescent="0.3">
      <c r="A124" s="416" t="s">
        <v>580</v>
      </c>
      <c r="B124" s="417"/>
      <c r="C124" s="197"/>
      <c r="D124" s="197"/>
      <c r="E124" s="198"/>
      <c r="F124" s="198"/>
      <c r="G124" s="199"/>
      <c r="H124" s="198"/>
      <c r="I124" s="199"/>
      <c r="J124" s="198"/>
      <c r="K124" s="199"/>
      <c r="L124" s="198"/>
      <c r="M124" s="199"/>
      <c r="N124" s="198"/>
      <c r="O124" s="199"/>
      <c r="P124" s="198"/>
      <c r="Q124" s="199"/>
      <c r="R124" s="198"/>
      <c r="S124" s="199"/>
      <c r="T124" s="198"/>
      <c r="U124" s="199"/>
      <c r="V124" s="198"/>
      <c r="W124" s="199"/>
      <c r="X124" s="199"/>
      <c r="Y124" s="199"/>
      <c r="Z124" s="199"/>
      <c r="AA124" s="199"/>
      <c r="AB124" s="199"/>
      <c r="AC124" s="199"/>
      <c r="AD124" s="199"/>
      <c r="AE124" s="199"/>
      <c r="AF124" s="199"/>
      <c r="AG124" s="199"/>
      <c r="AH124" s="199"/>
      <c r="AI124" s="199"/>
      <c r="AJ124" s="199"/>
      <c r="AK124" s="199"/>
      <c r="AL124" s="199"/>
      <c r="AM124" s="199"/>
      <c r="AN124" s="199"/>
      <c r="AO124" s="199"/>
      <c r="AP124" s="199"/>
      <c r="AQ124" s="168">
        <f t="shared" si="97"/>
        <v>0</v>
      </c>
      <c r="AR124" s="168">
        <f t="shared" si="97"/>
        <v>0</v>
      </c>
    </row>
    <row r="125" spans="1:44" x14ac:dyDescent="0.3">
      <c r="A125" s="200" t="s">
        <v>581</v>
      </c>
      <c r="B125" s="201"/>
      <c r="C125" s="197">
        <v>450</v>
      </c>
      <c r="D125" s="197" t="s">
        <v>466</v>
      </c>
      <c r="E125" s="198">
        <v>1</v>
      </c>
      <c r="F125" s="198">
        <f t="shared" ref="F125:F129" si="122">+E125*$C125</f>
        <v>450</v>
      </c>
      <c r="G125" s="199">
        <v>0</v>
      </c>
      <c r="H125" s="198">
        <f t="shared" ref="H125:H129" si="123">+G125*$C125</f>
        <v>0</v>
      </c>
      <c r="I125" s="199">
        <v>0</v>
      </c>
      <c r="J125" s="198">
        <f t="shared" ref="J125:J129" si="124">+I125*$C125</f>
        <v>0</v>
      </c>
      <c r="K125" s="199">
        <v>0</v>
      </c>
      <c r="L125" s="198">
        <f t="shared" ref="L125:L129" si="125">+K125*$C125</f>
        <v>0</v>
      </c>
      <c r="M125" s="199">
        <v>0</v>
      </c>
      <c r="N125" s="198">
        <f t="shared" ref="N125:N129" si="126">+M125*$C125</f>
        <v>0</v>
      </c>
      <c r="O125" s="199">
        <v>0</v>
      </c>
      <c r="P125" s="198">
        <f t="shared" ref="P125:P129" si="127">+O125*$C125</f>
        <v>0</v>
      </c>
      <c r="Q125" s="199">
        <v>0</v>
      </c>
      <c r="R125" s="198">
        <f t="shared" ref="R125:R129" si="128">+Q125*$C125</f>
        <v>0</v>
      </c>
      <c r="S125" s="199">
        <v>0</v>
      </c>
      <c r="T125" s="198">
        <f t="shared" ref="T125:T129" si="129">+S125*$C125</f>
        <v>0</v>
      </c>
      <c r="U125" s="199">
        <v>0</v>
      </c>
      <c r="V125" s="198">
        <f t="shared" ref="V125:V129" si="130">+U125*$C125</f>
        <v>0</v>
      </c>
      <c r="W125" s="199">
        <v>0</v>
      </c>
      <c r="X125" s="199">
        <f t="shared" ref="X125:X129" si="131">+W125*$C125</f>
        <v>0</v>
      </c>
      <c r="Y125" s="199">
        <v>0</v>
      </c>
      <c r="Z125" s="199">
        <f t="shared" ref="Z125:Z129" si="132">+Y125*$C125</f>
        <v>0</v>
      </c>
      <c r="AA125" s="199">
        <v>0</v>
      </c>
      <c r="AB125" s="199">
        <f t="shared" ref="AB125:AB129" si="133">+AA125*$C125</f>
        <v>0</v>
      </c>
      <c r="AC125" s="199">
        <v>0</v>
      </c>
      <c r="AD125" s="199">
        <f t="shared" ref="AD125:AD129" si="134">+AC125*$C125</f>
        <v>0</v>
      </c>
      <c r="AE125" s="199">
        <v>0</v>
      </c>
      <c r="AF125" s="199">
        <f t="shared" ref="AF125:AF129" si="135">+AE125*$C125</f>
        <v>0</v>
      </c>
      <c r="AG125" s="199">
        <v>0</v>
      </c>
      <c r="AH125" s="199">
        <f t="shared" ref="AH125:AH129" si="136">+AG125*$C125</f>
        <v>0</v>
      </c>
      <c r="AI125" s="199">
        <v>0</v>
      </c>
      <c r="AJ125" s="199">
        <f t="shared" ref="AJ125:AJ129" si="137">+AI125*$C125</f>
        <v>0</v>
      </c>
      <c r="AK125" s="199">
        <v>0</v>
      </c>
      <c r="AL125" s="199">
        <f t="shared" ref="AL125:AL129" si="138">+AK125*$C125</f>
        <v>0</v>
      </c>
      <c r="AM125" s="199">
        <v>0</v>
      </c>
      <c r="AN125" s="199">
        <f t="shared" ref="AN125:AN129" si="139">+AM125*$C125</f>
        <v>0</v>
      </c>
      <c r="AO125" s="199"/>
      <c r="AP125" s="199"/>
      <c r="AQ125" s="168">
        <f t="shared" si="97"/>
        <v>1</v>
      </c>
      <c r="AR125" s="168">
        <f t="shared" si="97"/>
        <v>450</v>
      </c>
    </row>
    <row r="126" spans="1:44" x14ac:dyDescent="0.3">
      <c r="A126" s="200" t="s">
        <v>582</v>
      </c>
      <c r="B126" s="201"/>
      <c r="C126" s="197">
        <v>3000</v>
      </c>
      <c r="D126" s="197" t="s">
        <v>574</v>
      </c>
      <c r="E126" s="198"/>
      <c r="F126" s="198"/>
      <c r="G126" s="199"/>
      <c r="H126" s="198"/>
      <c r="I126" s="199"/>
      <c r="J126" s="198"/>
      <c r="K126" s="199"/>
      <c r="L126" s="198"/>
      <c r="M126" s="199"/>
      <c r="N126" s="198"/>
      <c r="O126" s="199"/>
      <c r="P126" s="198"/>
      <c r="Q126" s="199"/>
      <c r="R126" s="198"/>
      <c r="S126" s="199"/>
      <c r="T126" s="198"/>
      <c r="U126" s="199">
        <v>1</v>
      </c>
      <c r="V126" s="198">
        <f t="shared" si="130"/>
        <v>3000</v>
      </c>
      <c r="W126" s="199"/>
      <c r="X126" s="199"/>
      <c r="Y126" s="199"/>
      <c r="Z126" s="199"/>
      <c r="AA126" s="199"/>
      <c r="AB126" s="199"/>
      <c r="AC126" s="199"/>
      <c r="AD126" s="199"/>
      <c r="AE126" s="199"/>
      <c r="AF126" s="199"/>
      <c r="AG126" s="199">
        <v>1</v>
      </c>
      <c r="AH126" s="199">
        <f t="shared" si="136"/>
        <v>3000</v>
      </c>
      <c r="AI126" s="199"/>
      <c r="AJ126" s="199"/>
      <c r="AK126" s="199"/>
      <c r="AL126" s="199"/>
      <c r="AM126" s="199"/>
      <c r="AN126" s="199"/>
      <c r="AO126" s="199"/>
      <c r="AP126" s="199"/>
      <c r="AQ126" s="168">
        <f t="shared" si="97"/>
        <v>2</v>
      </c>
      <c r="AR126" s="168">
        <f t="shared" si="97"/>
        <v>6000</v>
      </c>
    </row>
    <row r="127" spans="1:44" x14ac:dyDescent="0.3">
      <c r="A127" s="200" t="s">
        <v>583</v>
      </c>
      <c r="B127" s="201"/>
      <c r="C127" s="197">
        <v>200</v>
      </c>
      <c r="D127" s="197" t="s">
        <v>466</v>
      </c>
      <c r="E127" s="198">
        <v>1</v>
      </c>
      <c r="F127" s="198">
        <f t="shared" si="122"/>
        <v>200</v>
      </c>
      <c r="G127" s="199">
        <v>0</v>
      </c>
      <c r="H127" s="198">
        <f t="shared" si="123"/>
        <v>0</v>
      </c>
      <c r="I127" s="199">
        <v>0</v>
      </c>
      <c r="J127" s="198">
        <f t="shared" si="124"/>
        <v>0</v>
      </c>
      <c r="K127" s="199">
        <v>0</v>
      </c>
      <c r="L127" s="198">
        <f t="shared" si="125"/>
        <v>0</v>
      </c>
      <c r="M127" s="199">
        <v>0</v>
      </c>
      <c r="N127" s="198">
        <f t="shared" si="126"/>
        <v>0</v>
      </c>
      <c r="O127" s="199">
        <v>0</v>
      </c>
      <c r="P127" s="198">
        <f t="shared" si="127"/>
        <v>0</v>
      </c>
      <c r="Q127" s="199">
        <v>0</v>
      </c>
      <c r="R127" s="198">
        <f t="shared" si="128"/>
        <v>0</v>
      </c>
      <c r="S127" s="199">
        <v>0</v>
      </c>
      <c r="T127" s="198">
        <f t="shared" si="129"/>
        <v>0</v>
      </c>
      <c r="U127" s="199">
        <v>0</v>
      </c>
      <c r="V127" s="198">
        <f t="shared" si="130"/>
        <v>0</v>
      </c>
      <c r="W127" s="199">
        <v>0</v>
      </c>
      <c r="X127" s="199">
        <f t="shared" si="131"/>
        <v>0</v>
      </c>
      <c r="Y127" s="199">
        <v>0</v>
      </c>
      <c r="Z127" s="199">
        <f t="shared" si="132"/>
        <v>0</v>
      </c>
      <c r="AA127" s="199">
        <v>0</v>
      </c>
      <c r="AB127" s="199">
        <f t="shared" si="133"/>
        <v>0</v>
      </c>
      <c r="AC127" s="199">
        <v>0</v>
      </c>
      <c r="AD127" s="199">
        <f t="shared" si="134"/>
        <v>0</v>
      </c>
      <c r="AE127" s="199">
        <v>0</v>
      </c>
      <c r="AF127" s="199">
        <f t="shared" si="135"/>
        <v>0</v>
      </c>
      <c r="AG127" s="199">
        <v>0</v>
      </c>
      <c r="AH127" s="199">
        <f t="shared" si="136"/>
        <v>0</v>
      </c>
      <c r="AI127" s="199">
        <v>0</v>
      </c>
      <c r="AJ127" s="199">
        <f t="shared" si="137"/>
        <v>0</v>
      </c>
      <c r="AK127" s="199">
        <v>0</v>
      </c>
      <c r="AL127" s="199">
        <f t="shared" si="138"/>
        <v>0</v>
      </c>
      <c r="AM127" s="199">
        <v>0</v>
      </c>
      <c r="AN127" s="199">
        <f t="shared" si="139"/>
        <v>0</v>
      </c>
      <c r="AO127" s="199"/>
      <c r="AP127" s="199"/>
      <c r="AQ127" s="168">
        <f t="shared" si="97"/>
        <v>1</v>
      </c>
      <c r="AR127" s="168">
        <f t="shared" si="97"/>
        <v>200</v>
      </c>
    </row>
    <row r="128" spans="1:44" x14ac:dyDescent="0.3">
      <c r="A128" s="200" t="s">
        <v>584</v>
      </c>
      <c r="B128" s="201"/>
      <c r="C128" s="197">
        <v>60</v>
      </c>
      <c r="D128" s="197" t="s">
        <v>466</v>
      </c>
      <c r="E128" s="198">
        <v>1</v>
      </c>
      <c r="F128" s="198">
        <f t="shared" si="122"/>
        <v>60</v>
      </c>
      <c r="G128" s="199">
        <v>0</v>
      </c>
      <c r="H128" s="198">
        <f t="shared" si="123"/>
        <v>0</v>
      </c>
      <c r="I128" s="199">
        <v>0</v>
      </c>
      <c r="J128" s="198">
        <f t="shared" si="124"/>
        <v>0</v>
      </c>
      <c r="K128" s="199">
        <v>0</v>
      </c>
      <c r="L128" s="198">
        <f t="shared" si="125"/>
        <v>0</v>
      </c>
      <c r="M128" s="199">
        <v>0</v>
      </c>
      <c r="N128" s="198">
        <f t="shared" si="126"/>
        <v>0</v>
      </c>
      <c r="O128" s="199">
        <v>0</v>
      </c>
      <c r="P128" s="198">
        <f t="shared" si="127"/>
        <v>0</v>
      </c>
      <c r="Q128" s="199">
        <v>0</v>
      </c>
      <c r="R128" s="198">
        <f t="shared" si="128"/>
        <v>0</v>
      </c>
      <c r="S128" s="199">
        <v>0</v>
      </c>
      <c r="T128" s="198">
        <f t="shared" si="129"/>
        <v>0</v>
      </c>
      <c r="U128" s="199">
        <v>0</v>
      </c>
      <c r="V128" s="198">
        <f t="shared" si="130"/>
        <v>0</v>
      </c>
      <c r="W128" s="199">
        <v>0</v>
      </c>
      <c r="X128" s="199">
        <f t="shared" si="131"/>
        <v>0</v>
      </c>
      <c r="Y128" s="199">
        <v>0</v>
      </c>
      <c r="Z128" s="199">
        <f t="shared" si="132"/>
        <v>0</v>
      </c>
      <c r="AA128" s="199">
        <v>0</v>
      </c>
      <c r="AB128" s="199">
        <f t="shared" si="133"/>
        <v>0</v>
      </c>
      <c r="AC128" s="199">
        <v>0</v>
      </c>
      <c r="AD128" s="199">
        <f t="shared" si="134"/>
        <v>0</v>
      </c>
      <c r="AE128" s="199">
        <v>0</v>
      </c>
      <c r="AF128" s="199">
        <f t="shared" si="135"/>
        <v>0</v>
      </c>
      <c r="AG128" s="199">
        <v>0</v>
      </c>
      <c r="AH128" s="199">
        <f t="shared" si="136"/>
        <v>0</v>
      </c>
      <c r="AI128" s="199">
        <v>0</v>
      </c>
      <c r="AJ128" s="199">
        <f t="shared" si="137"/>
        <v>0</v>
      </c>
      <c r="AK128" s="199">
        <v>0</v>
      </c>
      <c r="AL128" s="199">
        <f t="shared" si="138"/>
        <v>0</v>
      </c>
      <c r="AM128" s="199">
        <v>0</v>
      </c>
      <c r="AN128" s="199">
        <f t="shared" si="139"/>
        <v>0</v>
      </c>
      <c r="AO128" s="199"/>
      <c r="AP128" s="199"/>
      <c r="AQ128" s="168">
        <f t="shared" si="97"/>
        <v>1</v>
      </c>
      <c r="AR128" s="168">
        <f t="shared" si="97"/>
        <v>60</v>
      </c>
    </row>
    <row r="129" spans="1:44" x14ac:dyDescent="0.3">
      <c r="A129" s="200" t="s">
        <v>585</v>
      </c>
      <c r="B129" s="201"/>
      <c r="C129" s="197">
        <v>1600</v>
      </c>
      <c r="D129" s="197" t="s">
        <v>497</v>
      </c>
      <c r="E129" s="198">
        <v>0</v>
      </c>
      <c r="F129" s="198">
        <f t="shared" si="122"/>
        <v>0</v>
      </c>
      <c r="G129" s="199">
        <v>1</v>
      </c>
      <c r="H129" s="198">
        <f t="shared" si="123"/>
        <v>1600</v>
      </c>
      <c r="I129" s="199">
        <v>0</v>
      </c>
      <c r="J129" s="198">
        <f t="shared" si="124"/>
        <v>0</v>
      </c>
      <c r="K129" s="199">
        <v>0</v>
      </c>
      <c r="L129" s="198">
        <f t="shared" si="125"/>
        <v>0</v>
      </c>
      <c r="M129" s="199">
        <v>1</v>
      </c>
      <c r="N129" s="198">
        <f t="shared" si="126"/>
        <v>1600</v>
      </c>
      <c r="O129" s="199">
        <v>0</v>
      </c>
      <c r="P129" s="198">
        <f t="shared" si="127"/>
        <v>0</v>
      </c>
      <c r="Q129" s="199">
        <v>0</v>
      </c>
      <c r="R129" s="198">
        <f t="shared" si="128"/>
        <v>0</v>
      </c>
      <c r="S129" s="199">
        <v>1</v>
      </c>
      <c r="T129" s="198">
        <f t="shared" si="129"/>
        <v>1600</v>
      </c>
      <c r="U129" s="199">
        <v>0</v>
      </c>
      <c r="V129" s="198">
        <f t="shared" si="130"/>
        <v>0</v>
      </c>
      <c r="W129" s="199">
        <v>0</v>
      </c>
      <c r="X129" s="199">
        <f t="shared" si="131"/>
        <v>0</v>
      </c>
      <c r="Y129" s="199">
        <v>1</v>
      </c>
      <c r="Z129" s="199">
        <f t="shared" si="132"/>
        <v>1600</v>
      </c>
      <c r="AA129" s="199">
        <v>0</v>
      </c>
      <c r="AB129" s="199">
        <f t="shared" si="133"/>
        <v>0</v>
      </c>
      <c r="AC129" s="199">
        <v>0</v>
      </c>
      <c r="AD129" s="199">
        <f t="shared" si="134"/>
        <v>0</v>
      </c>
      <c r="AE129" s="199">
        <v>1</v>
      </c>
      <c r="AF129" s="199">
        <f t="shared" si="135"/>
        <v>1600</v>
      </c>
      <c r="AG129" s="199">
        <v>0</v>
      </c>
      <c r="AH129" s="199">
        <f t="shared" si="136"/>
        <v>0</v>
      </c>
      <c r="AI129" s="199">
        <v>0</v>
      </c>
      <c r="AJ129" s="199">
        <f t="shared" si="137"/>
        <v>0</v>
      </c>
      <c r="AK129" s="199">
        <v>1</v>
      </c>
      <c r="AL129" s="199">
        <f t="shared" si="138"/>
        <v>1600</v>
      </c>
      <c r="AM129" s="199">
        <v>0</v>
      </c>
      <c r="AN129" s="199">
        <f t="shared" si="139"/>
        <v>0</v>
      </c>
      <c r="AO129" s="199"/>
      <c r="AP129" s="199"/>
      <c r="AQ129" s="168">
        <f t="shared" si="97"/>
        <v>6</v>
      </c>
      <c r="AR129" s="168">
        <f t="shared" si="97"/>
        <v>9600</v>
      </c>
    </row>
    <row r="130" spans="1:44" x14ac:dyDescent="0.3">
      <c r="A130" s="416" t="s">
        <v>586</v>
      </c>
      <c r="B130" s="417"/>
      <c r="C130" s="197"/>
      <c r="D130" s="197"/>
      <c r="E130" s="198"/>
      <c r="F130" s="198"/>
      <c r="G130" s="198"/>
      <c r="H130" s="198"/>
      <c r="I130" s="198"/>
      <c r="J130" s="198"/>
      <c r="K130" s="198"/>
      <c r="L130" s="198"/>
      <c r="M130" s="198"/>
      <c r="N130" s="198"/>
      <c r="O130" s="198"/>
      <c r="P130" s="198"/>
      <c r="Q130" s="198"/>
      <c r="R130" s="198"/>
      <c r="S130" s="198"/>
      <c r="T130" s="198"/>
      <c r="U130" s="198"/>
      <c r="V130" s="198"/>
      <c r="W130" s="198"/>
      <c r="X130" s="198"/>
      <c r="Y130" s="198"/>
      <c r="Z130" s="198"/>
      <c r="AA130" s="198"/>
      <c r="AB130" s="198"/>
      <c r="AC130" s="198"/>
      <c r="AD130" s="198"/>
      <c r="AE130" s="198"/>
      <c r="AF130" s="198"/>
      <c r="AG130" s="198"/>
      <c r="AH130" s="198"/>
      <c r="AI130" s="198"/>
      <c r="AJ130" s="198"/>
      <c r="AK130" s="198"/>
      <c r="AL130" s="198"/>
      <c r="AM130" s="198"/>
      <c r="AN130" s="198"/>
      <c r="AO130" s="198"/>
      <c r="AP130" s="198"/>
      <c r="AQ130" s="168">
        <f t="shared" si="97"/>
        <v>0</v>
      </c>
      <c r="AR130" s="168">
        <f t="shared" si="97"/>
        <v>0</v>
      </c>
    </row>
    <row r="131" spans="1:44" x14ac:dyDescent="0.3">
      <c r="A131" s="200" t="s">
        <v>587</v>
      </c>
      <c r="B131" s="201"/>
      <c r="C131" s="197">
        <v>2500</v>
      </c>
      <c r="D131" s="203" t="s">
        <v>466</v>
      </c>
      <c r="E131" s="198">
        <v>1</v>
      </c>
      <c r="F131" s="198">
        <v>2500</v>
      </c>
      <c r="G131" s="199">
        <v>0</v>
      </c>
      <c r="H131" s="198">
        <f t="shared" ref="H131" si="140">+G131*$C131</f>
        <v>0</v>
      </c>
      <c r="I131" s="199">
        <v>0</v>
      </c>
      <c r="J131" s="198">
        <f t="shared" ref="J131" si="141">+I131*$C131</f>
        <v>0</v>
      </c>
      <c r="K131" s="199">
        <v>0</v>
      </c>
      <c r="L131" s="198">
        <f t="shared" ref="L131" si="142">+K131*$C131</f>
        <v>0</v>
      </c>
      <c r="M131" s="199">
        <v>0</v>
      </c>
      <c r="N131" s="198">
        <f t="shared" ref="N131" si="143">+M131*$C131</f>
        <v>0</v>
      </c>
      <c r="O131" s="199">
        <v>0</v>
      </c>
      <c r="P131" s="198">
        <f t="shared" ref="P131" si="144">+O131*$C131</f>
        <v>0</v>
      </c>
      <c r="Q131" s="199">
        <v>0</v>
      </c>
      <c r="R131" s="198">
        <f t="shared" ref="R131" si="145">+Q131*$C131</f>
        <v>0</v>
      </c>
      <c r="S131" s="199">
        <v>0</v>
      </c>
      <c r="T131" s="198">
        <f t="shared" ref="T131" si="146">+S131*$C131</f>
        <v>0</v>
      </c>
      <c r="U131" s="199">
        <v>0</v>
      </c>
      <c r="V131" s="198">
        <f t="shared" ref="V131" si="147">+U131*$C131</f>
        <v>0</v>
      </c>
      <c r="W131" s="199">
        <v>0</v>
      </c>
      <c r="X131" s="199">
        <f t="shared" ref="X131" si="148">+W131*$C131</f>
        <v>0</v>
      </c>
      <c r="Y131" s="199">
        <v>0</v>
      </c>
      <c r="Z131" s="199">
        <f t="shared" ref="Z131" si="149">+Y131*$C131</f>
        <v>0</v>
      </c>
      <c r="AA131" s="199">
        <v>0</v>
      </c>
      <c r="AB131" s="199">
        <f t="shared" ref="AB131" si="150">+AA131*$C131</f>
        <v>0</v>
      </c>
      <c r="AC131" s="199">
        <v>0</v>
      </c>
      <c r="AD131" s="199">
        <f t="shared" ref="AD131" si="151">+AC131*$C131</f>
        <v>0</v>
      </c>
      <c r="AE131" s="199">
        <v>0</v>
      </c>
      <c r="AF131" s="199">
        <f t="shared" ref="AF131" si="152">+AE131*$C131</f>
        <v>0</v>
      </c>
      <c r="AG131" s="199">
        <v>0</v>
      </c>
      <c r="AH131" s="199">
        <f t="shared" ref="AH131" si="153">+AG131*$C131</f>
        <v>0</v>
      </c>
      <c r="AI131" s="199">
        <v>0</v>
      </c>
      <c r="AJ131" s="199">
        <f t="shared" ref="AJ131" si="154">+AI131*$C131</f>
        <v>0</v>
      </c>
      <c r="AK131" s="199">
        <v>0</v>
      </c>
      <c r="AL131" s="199">
        <f t="shared" ref="AL131" si="155">+AK131*$C131</f>
        <v>0</v>
      </c>
      <c r="AM131" s="199">
        <v>0</v>
      </c>
      <c r="AN131" s="199">
        <f t="shared" ref="AN131" si="156">+AM131*$C131</f>
        <v>0</v>
      </c>
      <c r="AO131" s="199"/>
      <c r="AP131" s="199"/>
      <c r="AQ131" s="168">
        <f t="shared" si="97"/>
        <v>1</v>
      </c>
      <c r="AR131" s="148">
        <v>26520.560000000001</v>
      </c>
    </row>
    <row r="132" spans="1:44" x14ac:dyDescent="0.3">
      <c r="A132" s="204" t="s">
        <v>588</v>
      </c>
      <c r="B132" s="204"/>
      <c r="C132" s="205"/>
      <c r="D132" s="205"/>
      <c r="E132" s="206"/>
      <c r="F132" s="207">
        <f>SUM(F24:F131)</f>
        <v>156660</v>
      </c>
      <c r="G132" s="207"/>
      <c r="H132" s="207">
        <f>SUM(H24:H131)</f>
        <v>72141</v>
      </c>
      <c r="I132" s="207"/>
      <c r="J132" s="207">
        <f>SUM(J24:J131)</f>
        <v>55485</v>
      </c>
      <c r="K132" s="207"/>
      <c r="L132" s="207">
        <f>SUM(L24:L131)</f>
        <v>44985</v>
      </c>
      <c r="M132" s="207"/>
      <c r="N132" s="207">
        <f>SUM(N24:N131)</f>
        <v>47141</v>
      </c>
      <c r="O132" s="207"/>
      <c r="P132" s="207">
        <f>SUM(P24:P131)</f>
        <v>44985</v>
      </c>
      <c r="Q132" s="207"/>
      <c r="R132" s="207">
        <f>SUM(R24:R131)</f>
        <v>88085</v>
      </c>
      <c r="S132" s="207"/>
      <c r="T132" s="207">
        <f>SUM(T24:T131)</f>
        <v>48041</v>
      </c>
      <c r="U132" s="207"/>
      <c r="V132" s="207">
        <f>SUM(V24:V131)</f>
        <v>49085</v>
      </c>
      <c r="W132" s="207"/>
      <c r="X132" s="207">
        <f>SUM(X24:X131)</f>
        <v>44985</v>
      </c>
      <c r="Y132" s="207"/>
      <c r="Z132" s="207">
        <f>SUM(Z24:Z131)</f>
        <v>47141</v>
      </c>
      <c r="AA132" s="207"/>
      <c r="AB132" s="207">
        <f>SUM(AB24:AB131)</f>
        <v>44985</v>
      </c>
      <c r="AC132" s="207"/>
      <c r="AD132" s="207">
        <f>SUM(AD24:AD131)</f>
        <v>45585</v>
      </c>
      <c r="AE132" s="207"/>
      <c r="AF132" s="207">
        <f>SUM(AF24:AF131)</f>
        <v>41701</v>
      </c>
      <c r="AG132" s="207"/>
      <c r="AH132" s="207">
        <f>SUM(AH24:AH131)</f>
        <v>44545</v>
      </c>
      <c r="AI132" s="207"/>
      <c r="AJ132" s="207">
        <f>SUM(AJ24:AJ131)</f>
        <v>39945</v>
      </c>
      <c r="AK132" s="207"/>
      <c r="AL132" s="207">
        <f>SUM(AL24:AL131)</f>
        <v>41641</v>
      </c>
      <c r="AM132" s="207"/>
      <c r="AN132" s="207">
        <f>SUM(AN24:AN131)</f>
        <v>82445</v>
      </c>
      <c r="AO132" s="207"/>
      <c r="AP132" s="207">
        <f>SUM(AP24:AP131)</f>
        <v>13000</v>
      </c>
      <c r="AQ132" s="208"/>
      <c r="AR132" s="208">
        <f>SUM(AR25:AR131)</f>
        <v>1076431.56</v>
      </c>
    </row>
    <row r="133" spans="1:44" x14ac:dyDescent="0.3">
      <c r="A133" s="159"/>
      <c r="B133" s="159"/>
      <c r="C133" s="209"/>
      <c r="D133" s="138"/>
      <c r="E133" s="138"/>
      <c r="F133" s="210"/>
      <c r="G133" s="138"/>
      <c r="H133" s="210"/>
      <c r="I133" s="138"/>
      <c r="J133" s="210"/>
      <c r="K133" s="138"/>
      <c r="L133" s="210"/>
      <c r="M133" s="138"/>
      <c r="N133" s="210"/>
      <c r="O133" s="138"/>
      <c r="P133" s="210"/>
      <c r="Q133" s="138"/>
      <c r="R133" s="210"/>
      <c r="S133" s="138"/>
      <c r="T133" s="210"/>
      <c r="U133" s="138"/>
      <c r="V133" s="210"/>
      <c r="W133" s="138"/>
      <c r="X133" s="210"/>
      <c r="Y133" s="138"/>
      <c r="Z133" s="210"/>
      <c r="AA133" s="138"/>
      <c r="AB133" s="210"/>
      <c r="AC133" s="138"/>
      <c r="AD133" s="210"/>
      <c r="AE133" s="138"/>
      <c r="AF133" s="210"/>
      <c r="AG133" s="138"/>
      <c r="AH133" s="210"/>
      <c r="AI133" s="138"/>
      <c r="AJ133" s="210"/>
      <c r="AK133" s="138"/>
      <c r="AL133" s="210"/>
      <c r="AM133" s="138"/>
      <c r="AN133" s="210"/>
      <c r="AO133" s="138"/>
      <c r="AP133" s="210"/>
      <c r="AQ133" s="211"/>
      <c r="AR133" s="162"/>
    </row>
    <row r="134" spans="1:44" x14ac:dyDescent="0.3">
      <c r="A134" s="204" t="s">
        <v>589</v>
      </c>
      <c r="B134" s="204"/>
      <c r="C134" s="205"/>
      <c r="D134" s="205"/>
      <c r="E134" s="206"/>
      <c r="F134" s="207">
        <f>+F20+$F132</f>
        <v>177700</v>
      </c>
      <c r="G134" s="206"/>
      <c r="H134" s="207">
        <f>H20+H132</f>
        <v>260951</v>
      </c>
      <c r="I134" s="207"/>
      <c r="J134" s="207">
        <f>J132+J20</f>
        <v>244295</v>
      </c>
      <c r="K134" s="207"/>
      <c r="L134" s="207">
        <f>L132+L20</f>
        <v>233795</v>
      </c>
      <c r="M134" s="207"/>
      <c r="N134" s="207">
        <f>N132+N20</f>
        <v>235951</v>
      </c>
      <c r="O134" s="207"/>
      <c r="P134" s="207">
        <f>P132+P20</f>
        <v>233795</v>
      </c>
      <c r="Q134" s="207"/>
      <c r="R134" s="207">
        <f>R132+R20</f>
        <v>276895</v>
      </c>
      <c r="S134" s="207"/>
      <c r="T134" s="207">
        <f>T132+T20</f>
        <v>236851</v>
      </c>
      <c r="U134" s="207"/>
      <c r="V134" s="207">
        <f>V132+V20</f>
        <v>237895</v>
      </c>
      <c r="W134" s="207"/>
      <c r="X134" s="207">
        <f>X132+X20</f>
        <v>216995</v>
      </c>
      <c r="Y134" s="207"/>
      <c r="Z134" s="207">
        <f>Z132+Z20</f>
        <v>202351</v>
      </c>
      <c r="AA134" s="207"/>
      <c r="AB134" s="207">
        <f>AB132+AB20</f>
        <v>200195</v>
      </c>
      <c r="AC134" s="207"/>
      <c r="AD134" s="207">
        <f>AD132+AD20</f>
        <v>200795</v>
      </c>
      <c r="AE134" s="207"/>
      <c r="AF134" s="207">
        <f>AF132+AF20</f>
        <v>196911</v>
      </c>
      <c r="AG134" s="207"/>
      <c r="AH134" s="207">
        <f>AH132+AH20</f>
        <v>199755</v>
      </c>
      <c r="AI134" s="207"/>
      <c r="AJ134" s="207">
        <f>AJ132+AJ20</f>
        <v>195155</v>
      </c>
      <c r="AK134" s="207"/>
      <c r="AL134" s="207">
        <f>AL132+AL20</f>
        <v>200211</v>
      </c>
      <c r="AM134" s="207"/>
      <c r="AN134" s="207">
        <f>AN132+AN20</f>
        <v>237655</v>
      </c>
      <c r="AO134" s="207"/>
      <c r="AP134" s="207">
        <f>AP132+AP20</f>
        <v>101970</v>
      </c>
      <c r="AQ134" s="208"/>
      <c r="AR134" s="208">
        <f>AR20+AR132</f>
        <v>4113971.56</v>
      </c>
    </row>
    <row r="135" spans="1:44" x14ac:dyDescent="0.3">
      <c r="A135" s="138"/>
      <c r="B135" s="138"/>
      <c r="C135" s="138"/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  <c r="O135" s="138"/>
      <c r="P135" s="138"/>
      <c r="Q135" s="138"/>
      <c r="R135" s="138"/>
      <c r="S135" s="138"/>
      <c r="T135" s="138"/>
      <c r="U135" s="138"/>
      <c r="V135" s="138"/>
      <c r="W135" s="138"/>
      <c r="X135" s="138"/>
      <c r="Y135" s="138"/>
      <c r="Z135" s="138"/>
      <c r="AA135" s="138"/>
      <c r="AB135" s="138"/>
      <c r="AC135" s="138"/>
      <c r="AD135" s="138"/>
      <c r="AE135" s="138"/>
      <c r="AF135" s="138"/>
      <c r="AG135" s="138"/>
      <c r="AH135" s="138"/>
      <c r="AI135" s="138"/>
      <c r="AJ135" s="138"/>
      <c r="AK135" s="138"/>
      <c r="AL135" s="138"/>
      <c r="AM135" s="138"/>
      <c r="AN135" s="138"/>
      <c r="AO135" s="138"/>
      <c r="AP135" s="138"/>
      <c r="AQ135" s="138"/>
      <c r="AR135" s="212"/>
    </row>
    <row r="136" spans="1:44" x14ac:dyDescent="0.3">
      <c r="A136" s="159" t="s">
        <v>590</v>
      </c>
      <c r="B136" s="159"/>
      <c r="C136" s="138"/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/>
      <c r="AF136" s="138"/>
      <c r="AG136" s="138"/>
      <c r="AH136" s="138"/>
      <c r="AI136" s="138"/>
      <c r="AJ136" s="138"/>
      <c r="AK136" s="138"/>
      <c r="AL136" s="138"/>
      <c r="AM136" s="138"/>
      <c r="AN136" s="138"/>
      <c r="AO136" s="138"/>
      <c r="AP136" s="138"/>
      <c r="AQ136" s="138"/>
      <c r="AR136" s="212"/>
    </row>
    <row r="137" spans="1:44" x14ac:dyDescent="0.3">
      <c r="A137" s="216" t="s">
        <v>591</v>
      </c>
      <c r="B137" s="138"/>
      <c r="C137" s="138"/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  <c r="P137" s="138"/>
      <c r="Q137" s="138"/>
      <c r="R137" s="138"/>
      <c r="S137" s="138"/>
      <c r="T137" s="138"/>
      <c r="U137" s="138"/>
      <c r="V137" s="138"/>
      <c r="W137" s="138"/>
      <c r="X137" s="138"/>
      <c r="Y137" s="138"/>
      <c r="Z137" s="138"/>
      <c r="AA137" s="138"/>
      <c r="AB137" s="138"/>
      <c r="AC137" s="138"/>
      <c r="AD137" s="138"/>
      <c r="AE137" s="138"/>
      <c r="AF137" s="138"/>
      <c r="AG137" s="138"/>
      <c r="AH137" s="138"/>
      <c r="AI137" s="138"/>
      <c r="AJ137" s="138"/>
      <c r="AK137" s="138"/>
      <c r="AL137" s="138"/>
      <c r="AM137" s="138"/>
      <c r="AN137" s="138"/>
      <c r="AO137" s="138"/>
      <c r="AP137" s="138"/>
      <c r="AQ137" s="138"/>
      <c r="AR137" s="212"/>
    </row>
    <row r="138" spans="1:44" x14ac:dyDescent="0.3">
      <c r="A138" s="138" t="s">
        <v>592</v>
      </c>
      <c r="B138" s="138"/>
      <c r="C138" s="138"/>
      <c r="D138" s="138"/>
      <c r="E138" s="138"/>
      <c r="F138" s="138"/>
      <c r="G138" s="138"/>
      <c r="H138" s="138"/>
      <c r="I138" s="138"/>
      <c r="J138" s="213"/>
      <c r="K138" s="138"/>
      <c r="L138" s="138"/>
      <c r="M138" s="138"/>
      <c r="N138" s="138"/>
      <c r="O138" s="138"/>
      <c r="P138" s="138"/>
      <c r="Q138" s="138"/>
      <c r="R138" s="138"/>
      <c r="S138" s="138"/>
      <c r="T138" s="138"/>
      <c r="U138" s="138"/>
      <c r="V138" s="138"/>
      <c r="W138" s="138"/>
      <c r="X138" s="138"/>
      <c r="Y138" s="138"/>
      <c r="Z138" s="138"/>
      <c r="AA138" s="138"/>
      <c r="AB138" s="138"/>
      <c r="AC138" s="138"/>
      <c r="AD138" s="138"/>
      <c r="AE138" s="138"/>
      <c r="AF138" s="138"/>
      <c r="AG138" s="138"/>
      <c r="AH138" s="138"/>
      <c r="AI138" s="138"/>
      <c r="AJ138" s="138"/>
      <c r="AK138" s="138"/>
      <c r="AL138" s="138"/>
      <c r="AM138" s="138"/>
      <c r="AN138" s="138"/>
      <c r="AO138" s="138"/>
      <c r="AP138" s="138"/>
      <c r="AQ138" s="138"/>
      <c r="AR138" s="212"/>
    </row>
    <row r="139" spans="1:44" x14ac:dyDescent="0.3">
      <c r="A139" s="159" t="s">
        <v>593</v>
      </c>
      <c r="B139" s="138"/>
      <c r="C139" s="138"/>
      <c r="D139" s="138"/>
      <c r="E139" s="138"/>
      <c r="F139" s="138"/>
      <c r="G139" s="138"/>
      <c r="H139" s="138"/>
      <c r="I139" s="138"/>
      <c r="J139" s="213"/>
      <c r="K139" s="138"/>
      <c r="L139" s="138"/>
      <c r="M139" s="138"/>
      <c r="N139" s="138"/>
      <c r="O139" s="138"/>
      <c r="P139" s="138"/>
      <c r="Q139" s="138"/>
      <c r="R139" s="138"/>
      <c r="S139" s="138"/>
      <c r="T139" s="138"/>
      <c r="U139" s="138"/>
      <c r="V139" s="138"/>
      <c r="W139" s="138"/>
      <c r="X139" s="138"/>
      <c r="Y139" s="138"/>
      <c r="Z139" s="138"/>
      <c r="AA139" s="138"/>
      <c r="AB139" s="138"/>
      <c r="AC139" s="138"/>
      <c r="AD139" s="138"/>
      <c r="AE139" s="138"/>
      <c r="AF139" s="138"/>
      <c r="AG139" s="138"/>
      <c r="AH139" s="138"/>
      <c r="AI139" s="138"/>
      <c r="AJ139" s="138"/>
      <c r="AK139" s="138"/>
      <c r="AL139" s="138"/>
      <c r="AM139" s="138"/>
      <c r="AN139" s="138"/>
      <c r="AO139" s="138"/>
      <c r="AP139" s="138"/>
      <c r="AQ139" s="138"/>
      <c r="AR139" s="212"/>
    </row>
    <row r="140" spans="1:44" x14ac:dyDescent="0.3">
      <c r="A140" s="138" t="s">
        <v>594</v>
      </c>
      <c r="B140" s="138"/>
      <c r="C140" s="138"/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38"/>
      <c r="Q140" s="138"/>
      <c r="R140" s="138"/>
      <c r="S140" s="138"/>
      <c r="T140" s="138"/>
      <c r="U140" s="138"/>
      <c r="V140" s="138"/>
      <c r="W140" s="138"/>
      <c r="X140" s="138"/>
      <c r="Y140" s="138"/>
      <c r="Z140" s="138"/>
      <c r="AA140" s="138"/>
      <c r="AB140" s="138"/>
      <c r="AC140" s="138"/>
      <c r="AD140" s="138"/>
      <c r="AE140" s="138"/>
      <c r="AF140" s="138"/>
      <c r="AG140" s="138"/>
      <c r="AH140" s="138"/>
      <c r="AI140" s="138"/>
      <c r="AJ140" s="138"/>
      <c r="AK140" s="138"/>
      <c r="AL140" s="138"/>
      <c r="AM140" s="138"/>
      <c r="AN140" s="138"/>
      <c r="AO140" s="138"/>
      <c r="AP140" s="138"/>
      <c r="AQ140" s="138"/>
      <c r="AR140" s="212"/>
    </row>
    <row r="141" spans="1:44" x14ac:dyDescent="0.3">
      <c r="A141" s="138" t="s">
        <v>595</v>
      </c>
      <c r="B141" s="138"/>
      <c r="C141" s="138"/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138"/>
      <c r="V141" s="138"/>
      <c r="W141" s="138"/>
      <c r="X141" s="138"/>
      <c r="Y141" s="138"/>
      <c r="Z141" s="138"/>
      <c r="AA141" s="138"/>
      <c r="AB141" s="138"/>
      <c r="AC141" s="138"/>
      <c r="AD141" s="138"/>
      <c r="AE141" s="138"/>
      <c r="AF141" s="138"/>
      <c r="AG141" s="138"/>
      <c r="AH141" s="138"/>
      <c r="AI141" s="138"/>
      <c r="AJ141" s="138"/>
      <c r="AK141" s="138"/>
      <c r="AL141" s="138"/>
      <c r="AM141" s="138"/>
      <c r="AN141" s="138"/>
      <c r="AO141" s="138"/>
      <c r="AP141" s="138"/>
      <c r="AQ141" s="138"/>
      <c r="AR141" s="212"/>
    </row>
  </sheetData>
  <mergeCells count="167">
    <mergeCell ref="A1:A5"/>
    <mergeCell ref="C1:I1"/>
    <mergeCell ref="C2:I2"/>
    <mergeCell ref="C3:I3"/>
    <mergeCell ref="A6:D7"/>
    <mergeCell ref="E6:F7"/>
    <mergeCell ref="G6:AF6"/>
    <mergeCell ref="Y7:Z7"/>
    <mergeCell ref="AA7:AB7"/>
    <mergeCell ref="AC7:AD7"/>
    <mergeCell ref="D8:D9"/>
    <mergeCell ref="E8:E9"/>
    <mergeCell ref="G8:G9"/>
    <mergeCell ref="I8:I9"/>
    <mergeCell ref="K8:K9"/>
    <mergeCell ref="M8:M9"/>
    <mergeCell ref="O8:O9"/>
    <mergeCell ref="AQ6:AR6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Q7:AR7"/>
    <mergeCell ref="AE7:AF7"/>
    <mergeCell ref="AG7:AH7"/>
    <mergeCell ref="AI7:AJ7"/>
    <mergeCell ref="AK7:AL7"/>
    <mergeCell ref="AM7:AN7"/>
    <mergeCell ref="AO7:AP7"/>
    <mergeCell ref="AO8:AO9"/>
    <mergeCell ref="AQ8:AQ9"/>
    <mergeCell ref="A22:D22"/>
    <mergeCell ref="E22:F22"/>
    <mergeCell ref="G22:H22"/>
    <mergeCell ref="I22:J22"/>
    <mergeCell ref="K22:L22"/>
    <mergeCell ref="M22:N22"/>
    <mergeCell ref="O22:P22"/>
    <mergeCell ref="Q22:R22"/>
    <mergeCell ref="AC8:AC9"/>
    <mergeCell ref="AE8:AE9"/>
    <mergeCell ref="AG8:AG9"/>
    <mergeCell ref="AI8:AI9"/>
    <mergeCell ref="AK8:AK9"/>
    <mergeCell ref="AM8:AM9"/>
    <mergeCell ref="Q8:Q9"/>
    <mergeCell ref="S8:S9"/>
    <mergeCell ref="U8:U9"/>
    <mergeCell ref="W8:W9"/>
    <mergeCell ref="Y8:Y9"/>
    <mergeCell ref="AA8:AA9"/>
    <mergeCell ref="A8:A9"/>
    <mergeCell ref="C8:C9"/>
    <mergeCell ref="A29:B29"/>
    <mergeCell ref="A30:B30"/>
    <mergeCell ref="A31:B31"/>
    <mergeCell ref="A32:B32"/>
    <mergeCell ref="A33:B33"/>
    <mergeCell ref="A34:B34"/>
    <mergeCell ref="AQ22:AR22"/>
    <mergeCell ref="A23:B24"/>
    <mergeCell ref="D23:D24"/>
    <mergeCell ref="A25:B25"/>
    <mergeCell ref="A27:B27"/>
    <mergeCell ref="A28:B28"/>
    <mergeCell ref="AE22:AF22"/>
    <mergeCell ref="AG22:AH22"/>
    <mergeCell ref="AI22:AJ22"/>
    <mergeCell ref="AK22:AL22"/>
    <mergeCell ref="AM22:AN22"/>
    <mergeCell ref="AO22:AP22"/>
    <mergeCell ref="S22:T22"/>
    <mergeCell ref="U22:V22"/>
    <mergeCell ref="W22:X22"/>
    <mergeCell ref="Y22:Z22"/>
    <mergeCell ref="AA22:AB22"/>
    <mergeCell ref="AC22:AD22"/>
    <mergeCell ref="A41:B41"/>
    <mergeCell ref="A42:B42"/>
    <mergeCell ref="A43:B43"/>
    <mergeCell ref="A45:B45"/>
    <mergeCell ref="A46:B46"/>
    <mergeCell ref="A47:B47"/>
    <mergeCell ref="A35:B35"/>
    <mergeCell ref="A36:B36"/>
    <mergeCell ref="A37:B37"/>
    <mergeCell ref="A38:B38"/>
    <mergeCell ref="A39:B39"/>
    <mergeCell ref="A40:B40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66:B66"/>
    <mergeCell ref="A67:B67"/>
    <mergeCell ref="A69:B69"/>
    <mergeCell ref="A70:B70"/>
    <mergeCell ref="A71:B71"/>
    <mergeCell ref="A72:B72"/>
    <mergeCell ref="A60:B60"/>
    <mergeCell ref="A61:B61"/>
    <mergeCell ref="A62:B62"/>
    <mergeCell ref="A63:B63"/>
    <mergeCell ref="A64:B64"/>
    <mergeCell ref="A65:B65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91:B91"/>
    <mergeCell ref="A93:B93"/>
    <mergeCell ref="A94:B94"/>
    <mergeCell ref="A96:B96"/>
    <mergeCell ref="A97:B97"/>
    <mergeCell ref="A98:B98"/>
    <mergeCell ref="A85:B85"/>
    <mergeCell ref="A86:B86"/>
    <mergeCell ref="A87:B87"/>
    <mergeCell ref="A88:B88"/>
    <mergeCell ref="A89:B89"/>
    <mergeCell ref="A90:B90"/>
    <mergeCell ref="A105:B105"/>
    <mergeCell ref="A106:B106"/>
    <mergeCell ref="A107:B107"/>
    <mergeCell ref="A108:B108"/>
    <mergeCell ref="A109:B109"/>
    <mergeCell ref="A111:B111"/>
    <mergeCell ref="A99:B99"/>
    <mergeCell ref="A100:B100"/>
    <mergeCell ref="A101:B101"/>
    <mergeCell ref="A102:B102"/>
    <mergeCell ref="A103:B103"/>
    <mergeCell ref="A104:B104"/>
    <mergeCell ref="A130:B130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4"/>
  <sheetViews>
    <sheetView workbookViewId="0">
      <selection activeCell="F8" sqref="F8"/>
    </sheetView>
  </sheetViews>
  <sheetFormatPr baseColWidth="10" defaultColWidth="11.5546875" defaultRowHeight="13.8" x14ac:dyDescent="0.3"/>
  <cols>
    <col min="1" max="1" width="11.5546875" style="59"/>
    <col min="2" max="2" width="11.5546875" style="36"/>
    <col min="3" max="3" width="19.5546875" style="36" customWidth="1"/>
    <col min="4" max="4" width="29.33203125" style="36" customWidth="1"/>
    <col min="5" max="5" width="17.88671875" style="36" customWidth="1"/>
    <col min="6" max="24" width="11.5546875" style="59"/>
    <col min="25" max="16384" width="11.5546875" style="36"/>
  </cols>
  <sheetData>
    <row r="1" spans="2:5" s="59" customFormat="1" x14ac:dyDescent="0.3"/>
    <row r="2" spans="2:5" s="59" customFormat="1" x14ac:dyDescent="0.3">
      <c r="B2" s="60" t="s">
        <v>127</v>
      </c>
      <c r="C2" s="61">
        <v>3</v>
      </c>
    </row>
    <row r="3" spans="2:5" ht="27.6" x14ac:dyDescent="0.3">
      <c r="B3" s="37" t="s">
        <v>128</v>
      </c>
      <c r="C3" s="38" t="s">
        <v>129</v>
      </c>
      <c r="D3" s="38" t="s">
        <v>130</v>
      </c>
      <c r="E3" s="38" t="s">
        <v>131</v>
      </c>
    </row>
    <row r="4" spans="2:5" x14ac:dyDescent="0.3">
      <c r="B4" s="39">
        <v>1</v>
      </c>
      <c r="C4" s="40" t="s">
        <v>132</v>
      </c>
      <c r="D4" s="40" t="s">
        <v>133</v>
      </c>
      <c r="E4" s="40" t="s">
        <v>134</v>
      </c>
    </row>
    <row r="5" spans="2:5" ht="27.6" x14ac:dyDescent="0.3">
      <c r="B5" s="39">
        <v>2</v>
      </c>
      <c r="C5" s="40" t="s">
        <v>135</v>
      </c>
      <c r="D5" s="40" t="s">
        <v>136</v>
      </c>
      <c r="E5" s="40" t="s">
        <v>134</v>
      </c>
    </row>
    <row r="6" spans="2:5" x14ac:dyDescent="0.3">
      <c r="B6" s="39">
        <v>3</v>
      </c>
      <c r="C6" s="40" t="s">
        <v>137</v>
      </c>
      <c r="D6" s="40" t="s">
        <v>138</v>
      </c>
      <c r="E6" s="40" t="s">
        <v>134</v>
      </c>
    </row>
    <row r="7" spans="2:5" s="59" customFormat="1" x14ac:dyDescent="0.3"/>
    <row r="8" spans="2:5" s="59" customFormat="1" x14ac:dyDescent="0.3">
      <c r="B8" s="60" t="s">
        <v>139</v>
      </c>
      <c r="C8" s="58">
        <v>7</v>
      </c>
    </row>
    <row r="9" spans="2:5" ht="27.6" x14ac:dyDescent="0.3">
      <c r="B9" s="37" t="s">
        <v>128</v>
      </c>
      <c r="C9" s="38" t="s">
        <v>129</v>
      </c>
      <c r="D9" s="38" t="s">
        <v>130</v>
      </c>
      <c r="E9" s="38" t="s">
        <v>131</v>
      </c>
    </row>
    <row r="10" spans="2:5" x14ac:dyDescent="0.3">
      <c r="B10" s="39">
        <v>1</v>
      </c>
      <c r="C10" s="40" t="s">
        <v>140</v>
      </c>
      <c r="D10" s="40" t="s">
        <v>138</v>
      </c>
      <c r="E10" s="40" t="s">
        <v>134</v>
      </c>
    </row>
    <row r="11" spans="2:5" x14ac:dyDescent="0.3">
      <c r="B11" s="39">
        <v>2</v>
      </c>
      <c r="C11" s="40" t="s">
        <v>141</v>
      </c>
      <c r="D11" s="40" t="s">
        <v>142</v>
      </c>
      <c r="E11" s="40" t="s">
        <v>134</v>
      </c>
    </row>
    <row r="12" spans="2:5" x14ac:dyDescent="0.3">
      <c r="B12" s="39">
        <v>3</v>
      </c>
      <c r="C12" s="40" t="s">
        <v>143</v>
      </c>
      <c r="D12" s="40" t="s">
        <v>144</v>
      </c>
      <c r="E12" s="40" t="s">
        <v>134</v>
      </c>
    </row>
    <row r="13" spans="2:5" x14ac:dyDescent="0.3">
      <c r="B13" s="39">
        <v>4</v>
      </c>
      <c r="C13" s="40" t="s">
        <v>145</v>
      </c>
      <c r="D13" s="40"/>
      <c r="E13" s="40"/>
    </row>
    <row r="14" spans="2:5" ht="27.6" x14ac:dyDescent="0.3">
      <c r="B14" s="39">
        <v>5</v>
      </c>
      <c r="C14" s="40" t="s">
        <v>146</v>
      </c>
      <c r="D14" s="40" t="s">
        <v>147</v>
      </c>
      <c r="E14" s="40" t="s">
        <v>134</v>
      </c>
    </row>
    <row r="15" spans="2:5" x14ac:dyDescent="0.3">
      <c r="B15" s="39">
        <v>6</v>
      </c>
      <c r="C15" s="40" t="s">
        <v>148</v>
      </c>
      <c r="D15" s="462" t="s">
        <v>149</v>
      </c>
      <c r="E15" s="462" t="s">
        <v>134</v>
      </c>
    </row>
    <row r="16" spans="2:5" x14ac:dyDescent="0.3">
      <c r="B16" s="39">
        <v>7</v>
      </c>
      <c r="C16" s="40" t="s">
        <v>150</v>
      </c>
      <c r="D16" s="463"/>
      <c r="E16" s="463"/>
    </row>
    <row r="17" spans="2:5" s="59" customFormat="1" x14ac:dyDescent="0.3"/>
    <row r="18" spans="2:5" s="59" customFormat="1" x14ac:dyDescent="0.3">
      <c r="B18" s="60" t="s">
        <v>151</v>
      </c>
      <c r="C18" s="61">
        <v>7</v>
      </c>
    </row>
    <row r="19" spans="2:5" ht="27.6" x14ac:dyDescent="0.3">
      <c r="B19" s="37" t="s">
        <v>128</v>
      </c>
      <c r="C19" s="38" t="s">
        <v>129</v>
      </c>
      <c r="D19" s="38" t="s">
        <v>130</v>
      </c>
      <c r="E19" s="38" t="s">
        <v>131</v>
      </c>
    </row>
    <row r="20" spans="2:5" x14ac:dyDescent="0.3">
      <c r="B20" s="39">
        <v>1</v>
      </c>
      <c r="C20" s="40" t="s">
        <v>152</v>
      </c>
      <c r="D20" s="40" t="s">
        <v>153</v>
      </c>
      <c r="E20" s="40" t="s">
        <v>134</v>
      </c>
    </row>
    <row r="21" spans="2:5" x14ac:dyDescent="0.3">
      <c r="B21" s="39">
        <v>2</v>
      </c>
      <c r="C21" s="40" t="s">
        <v>154</v>
      </c>
      <c r="D21" s="40" t="s">
        <v>155</v>
      </c>
      <c r="E21" s="40" t="s">
        <v>134</v>
      </c>
    </row>
    <row r="22" spans="2:5" x14ac:dyDescent="0.3">
      <c r="B22" s="39">
        <v>3</v>
      </c>
      <c r="C22" s="40" t="s">
        <v>156</v>
      </c>
      <c r="D22" s="40" t="s">
        <v>157</v>
      </c>
      <c r="E22" s="40" t="s">
        <v>134</v>
      </c>
    </row>
    <row r="23" spans="2:5" ht="27.6" x14ac:dyDescent="0.3">
      <c r="B23" s="39">
        <v>4</v>
      </c>
      <c r="C23" s="40" t="s">
        <v>158</v>
      </c>
      <c r="D23" s="40" t="s">
        <v>159</v>
      </c>
      <c r="E23" s="40" t="s">
        <v>134</v>
      </c>
    </row>
    <row r="24" spans="2:5" ht="14.4" customHeight="1" x14ac:dyDescent="0.3">
      <c r="B24" s="39">
        <v>5</v>
      </c>
      <c r="C24" s="40" t="s">
        <v>160</v>
      </c>
      <c r="D24" s="462" t="s">
        <v>161</v>
      </c>
      <c r="E24" s="462" t="s">
        <v>134</v>
      </c>
    </row>
    <row r="25" spans="2:5" x14ac:dyDescent="0.3">
      <c r="B25" s="39">
        <v>6</v>
      </c>
      <c r="C25" s="40" t="s">
        <v>162</v>
      </c>
      <c r="D25" s="463"/>
      <c r="E25" s="463"/>
    </row>
    <row r="26" spans="2:5" ht="14.4" customHeight="1" x14ac:dyDescent="0.3">
      <c r="B26" s="39">
        <v>7</v>
      </c>
      <c r="C26" s="40" t="s">
        <v>163</v>
      </c>
      <c r="D26" s="462" t="s">
        <v>164</v>
      </c>
      <c r="E26" s="462" t="s">
        <v>134</v>
      </c>
    </row>
    <row r="27" spans="2:5" x14ac:dyDescent="0.3">
      <c r="B27" s="39">
        <v>8</v>
      </c>
      <c r="C27" s="40" t="s">
        <v>165</v>
      </c>
      <c r="D27" s="463"/>
      <c r="E27" s="463"/>
    </row>
    <row r="28" spans="2:5" s="59" customFormat="1" x14ac:dyDescent="0.3"/>
    <row r="29" spans="2:5" s="59" customFormat="1" x14ac:dyDescent="0.3">
      <c r="B29" s="60" t="s">
        <v>166</v>
      </c>
      <c r="C29" s="61">
        <v>8</v>
      </c>
    </row>
    <row r="30" spans="2:5" ht="27.6" x14ac:dyDescent="0.3">
      <c r="B30" s="38" t="s">
        <v>128</v>
      </c>
      <c r="C30" s="38" t="s">
        <v>129</v>
      </c>
      <c r="D30" s="38" t="s">
        <v>130</v>
      </c>
      <c r="E30" s="38" t="s">
        <v>167</v>
      </c>
    </row>
    <row r="31" spans="2:5" x14ac:dyDescent="0.3">
      <c r="B31" s="41">
        <v>1</v>
      </c>
      <c r="C31" s="42" t="s">
        <v>168</v>
      </c>
      <c r="D31" s="464" t="s">
        <v>169</v>
      </c>
      <c r="E31" s="464" t="s">
        <v>134</v>
      </c>
    </row>
    <row r="32" spans="2:5" x14ac:dyDescent="0.3">
      <c r="B32" s="41">
        <v>2</v>
      </c>
      <c r="C32" s="42" t="s">
        <v>170</v>
      </c>
      <c r="D32" s="464"/>
      <c r="E32" s="464"/>
    </row>
    <row r="33" spans="2:5" x14ac:dyDescent="0.3">
      <c r="B33" s="41">
        <v>3</v>
      </c>
      <c r="C33" s="42" t="s">
        <v>171</v>
      </c>
      <c r="D33" s="464"/>
      <c r="E33" s="464"/>
    </row>
    <row r="34" spans="2:5" x14ac:dyDescent="0.3">
      <c r="B34" s="41">
        <v>4</v>
      </c>
      <c r="C34" s="42" t="s">
        <v>172</v>
      </c>
      <c r="D34" s="40" t="s">
        <v>173</v>
      </c>
      <c r="E34" s="40" t="s">
        <v>174</v>
      </c>
    </row>
    <row r="35" spans="2:5" x14ac:dyDescent="0.3">
      <c r="B35" s="41">
        <v>5</v>
      </c>
      <c r="C35" s="42" t="s">
        <v>175</v>
      </c>
      <c r="D35" s="40" t="s">
        <v>157</v>
      </c>
      <c r="E35" s="40" t="s">
        <v>134</v>
      </c>
    </row>
    <row r="36" spans="2:5" x14ac:dyDescent="0.3">
      <c r="B36" s="41">
        <v>6</v>
      </c>
      <c r="C36" s="42" t="s">
        <v>176</v>
      </c>
      <c r="D36" s="464" t="s">
        <v>177</v>
      </c>
      <c r="E36" s="462" t="s">
        <v>134</v>
      </c>
    </row>
    <row r="37" spans="2:5" x14ac:dyDescent="0.3">
      <c r="B37" s="41">
        <v>7</v>
      </c>
      <c r="C37" s="42" t="s">
        <v>178</v>
      </c>
      <c r="D37" s="464"/>
      <c r="E37" s="463"/>
    </row>
    <row r="38" spans="2:5" ht="27.6" x14ac:dyDescent="0.3">
      <c r="B38" s="41">
        <v>8</v>
      </c>
      <c r="C38" s="42" t="s">
        <v>179</v>
      </c>
      <c r="D38" s="40" t="s">
        <v>159</v>
      </c>
      <c r="E38" s="40" t="s">
        <v>134</v>
      </c>
    </row>
    <row r="39" spans="2:5" ht="14.4" customHeight="1" x14ac:dyDescent="0.3">
      <c r="B39" s="41">
        <v>9</v>
      </c>
      <c r="C39" s="42" t="s">
        <v>180</v>
      </c>
      <c r="D39" s="462" t="s">
        <v>161</v>
      </c>
      <c r="E39" s="464" t="s">
        <v>134</v>
      </c>
    </row>
    <row r="40" spans="2:5" x14ac:dyDescent="0.3">
      <c r="B40" s="41">
        <v>10</v>
      </c>
      <c r="C40" s="42" t="s">
        <v>181</v>
      </c>
      <c r="D40" s="465"/>
      <c r="E40" s="464"/>
    </row>
    <row r="41" spans="2:5" x14ac:dyDescent="0.3">
      <c r="B41" s="41">
        <v>11</v>
      </c>
      <c r="C41" s="42" t="s">
        <v>182</v>
      </c>
      <c r="D41" s="465"/>
      <c r="E41" s="464"/>
    </row>
    <row r="42" spans="2:5" x14ac:dyDescent="0.3">
      <c r="B42" s="41">
        <v>12</v>
      </c>
      <c r="C42" s="42" t="s">
        <v>183</v>
      </c>
      <c r="D42" s="463"/>
      <c r="E42" s="464"/>
    </row>
    <row r="43" spans="2:5" x14ac:dyDescent="0.3">
      <c r="B43" s="41">
        <v>13</v>
      </c>
      <c r="C43" s="42" t="s">
        <v>184</v>
      </c>
      <c r="D43" s="464" t="s">
        <v>164</v>
      </c>
      <c r="E43" s="464" t="s">
        <v>134</v>
      </c>
    </row>
    <row r="44" spans="2:5" x14ac:dyDescent="0.3">
      <c r="B44" s="41">
        <v>14</v>
      </c>
      <c r="C44" s="42" t="s">
        <v>185</v>
      </c>
      <c r="D44" s="464"/>
      <c r="E44" s="464"/>
    </row>
    <row r="45" spans="2:5" x14ac:dyDescent="0.3">
      <c r="B45" s="41">
        <v>15</v>
      </c>
      <c r="C45" s="42" t="s">
        <v>186</v>
      </c>
      <c r="D45" s="464"/>
      <c r="E45" s="464"/>
    </row>
    <row r="46" spans="2:5" x14ac:dyDescent="0.3">
      <c r="B46" s="41">
        <v>16</v>
      </c>
      <c r="C46" s="42" t="s">
        <v>187</v>
      </c>
      <c r="D46" s="464" t="s">
        <v>188</v>
      </c>
      <c r="E46" s="464" t="s">
        <v>189</v>
      </c>
    </row>
    <row r="47" spans="2:5" x14ac:dyDescent="0.3">
      <c r="B47" s="41">
        <v>17</v>
      </c>
      <c r="C47" s="42" t="s">
        <v>190</v>
      </c>
      <c r="D47" s="464"/>
      <c r="E47" s="464"/>
    </row>
    <row r="48" spans="2:5" x14ac:dyDescent="0.3">
      <c r="B48" s="41">
        <v>18</v>
      </c>
      <c r="C48" s="42" t="s">
        <v>191</v>
      </c>
      <c r="D48" s="464"/>
      <c r="E48" s="464"/>
    </row>
    <row r="49" spans="2:5" s="59" customFormat="1" x14ac:dyDescent="0.3"/>
    <row r="50" spans="2:5" s="59" customFormat="1" x14ac:dyDescent="0.3">
      <c r="B50" s="60" t="s">
        <v>192</v>
      </c>
    </row>
    <row r="51" spans="2:5" ht="27.6" x14ac:dyDescent="0.3">
      <c r="B51" s="38" t="s">
        <v>128</v>
      </c>
      <c r="C51" s="38" t="s">
        <v>193</v>
      </c>
      <c r="D51" s="38" t="s">
        <v>130</v>
      </c>
      <c r="E51" s="38" t="s">
        <v>167</v>
      </c>
    </row>
    <row r="52" spans="2:5" x14ac:dyDescent="0.3">
      <c r="B52" s="43">
        <v>1</v>
      </c>
      <c r="C52" s="44" t="s">
        <v>194</v>
      </c>
      <c r="D52" s="44" t="s">
        <v>195</v>
      </c>
      <c r="E52" s="44" t="s">
        <v>134</v>
      </c>
    </row>
    <row r="53" spans="2:5" s="59" customFormat="1" x14ac:dyDescent="0.3"/>
    <row r="54" spans="2:5" s="59" customFormat="1" x14ac:dyDescent="0.3"/>
    <row r="55" spans="2:5" s="59" customFormat="1" x14ac:dyDescent="0.3"/>
    <row r="56" spans="2:5" s="59" customFormat="1" x14ac:dyDescent="0.3"/>
    <row r="57" spans="2:5" s="59" customFormat="1" x14ac:dyDescent="0.3"/>
    <row r="58" spans="2:5" s="59" customFormat="1" x14ac:dyDescent="0.3"/>
    <row r="59" spans="2:5" s="59" customFormat="1" x14ac:dyDescent="0.3"/>
    <row r="60" spans="2:5" s="59" customFormat="1" x14ac:dyDescent="0.3"/>
    <row r="61" spans="2:5" s="59" customFormat="1" x14ac:dyDescent="0.3"/>
    <row r="62" spans="2:5" s="59" customFormat="1" x14ac:dyDescent="0.3"/>
    <row r="63" spans="2:5" s="59" customFormat="1" x14ac:dyDescent="0.3"/>
    <row r="64" spans="2:5" s="59" customFormat="1" x14ac:dyDescent="0.3"/>
    <row r="65" s="59" customFormat="1" x14ac:dyDescent="0.3"/>
    <row r="66" s="59" customFormat="1" x14ac:dyDescent="0.3"/>
    <row r="67" s="59" customFormat="1" x14ac:dyDescent="0.3"/>
    <row r="68" s="59" customFormat="1" x14ac:dyDescent="0.3"/>
    <row r="69" s="59" customFormat="1" x14ac:dyDescent="0.3"/>
    <row r="70" s="59" customFormat="1" x14ac:dyDescent="0.3"/>
    <row r="71" s="59" customFormat="1" x14ac:dyDescent="0.3"/>
    <row r="72" s="59" customFormat="1" x14ac:dyDescent="0.3"/>
    <row r="73" s="59" customFormat="1" x14ac:dyDescent="0.3"/>
    <row r="74" s="59" customFormat="1" x14ac:dyDescent="0.3"/>
    <row r="75" s="59" customFormat="1" x14ac:dyDescent="0.3"/>
    <row r="76" s="59" customFormat="1" x14ac:dyDescent="0.3"/>
    <row r="77" s="59" customFormat="1" x14ac:dyDescent="0.3"/>
    <row r="78" s="59" customFormat="1" x14ac:dyDescent="0.3"/>
    <row r="79" s="59" customFormat="1" x14ac:dyDescent="0.3"/>
    <row r="80" s="59" customFormat="1" x14ac:dyDescent="0.3"/>
    <row r="81" s="59" customFormat="1" x14ac:dyDescent="0.3"/>
    <row r="82" s="59" customFormat="1" x14ac:dyDescent="0.3"/>
    <row r="83" s="59" customFormat="1" x14ac:dyDescent="0.3"/>
    <row r="84" s="59" customFormat="1" x14ac:dyDescent="0.3"/>
    <row r="85" s="59" customFormat="1" x14ac:dyDescent="0.3"/>
    <row r="86" s="59" customFormat="1" x14ac:dyDescent="0.3"/>
    <row r="87" s="59" customFormat="1" x14ac:dyDescent="0.3"/>
    <row r="88" s="59" customFormat="1" x14ac:dyDescent="0.3"/>
    <row r="89" s="59" customFormat="1" x14ac:dyDescent="0.3"/>
    <row r="90" s="59" customFormat="1" x14ac:dyDescent="0.3"/>
    <row r="91" s="59" customFormat="1" x14ac:dyDescent="0.3"/>
    <row r="92" s="59" customFormat="1" x14ac:dyDescent="0.3"/>
    <row r="93" s="59" customFormat="1" x14ac:dyDescent="0.3"/>
    <row r="94" s="59" customFormat="1" x14ac:dyDescent="0.3"/>
    <row r="95" s="59" customFormat="1" x14ac:dyDescent="0.3"/>
    <row r="96" s="59" customFormat="1" x14ac:dyDescent="0.3"/>
    <row r="97" s="59" customFormat="1" x14ac:dyDescent="0.3"/>
    <row r="98" s="59" customFormat="1" x14ac:dyDescent="0.3"/>
    <row r="99" s="59" customFormat="1" x14ac:dyDescent="0.3"/>
    <row r="100" s="59" customFormat="1" x14ac:dyDescent="0.3"/>
    <row r="101" s="59" customFormat="1" x14ac:dyDescent="0.3"/>
    <row r="102" s="59" customFormat="1" x14ac:dyDescent="0.3"/>
    <row r="103" s="59" customFormat="1" x14ac:dyDescent="0.3"/>
    <row r="104" s="59" customFormat="1" x14ac:dyDescent="0.3"/>
    <row r="105" s="59" customFormat="1" x14ac:dyDescent="0.3"/>
    <row r="106" s="59" customFormat="1" x14ac:dyDescent="0.3"/>
    <row r="107" s="59" customFormat="1" x14ac:dyDescent="0.3"/>
    <row r="108" s="59" customFormat="1" x14ac:dyDescent="0.3"/>
    <row r="109" s="59" customFormat="1" x14ac:dyDescent="0.3"/>
    <row r="110" s="59" customFormat="1" x14ac:dyDescent="0.3"/>
    <row r="111" s="59" customFormat="1" x14ac:dyDescent="0.3"/>
    <row r="112" s="59" customFormat="1" x14ac:dyDescent="0.3"/>
    <row r="113" s="59" customFormat="1" x14ac:dyDescent="0.3"/>
    <row r="114" s="59" customFormat="1" x14ac:dyDescent="0.3"/>
    <row r="115" s="59" customFormat="1" x14ac:dyDescent="0.3"/>
    <row r="116" s="59" customFormat="1" x14ac:dyDescent="0.3"/>
    <row r="117" s="59" customFormat="1" x14ac:dyDescent="0.3"/>
    <row r="118" s="59" customFormat="1" x14ac:dyDescent="0.3"/>
    <row r="119" s="59" customFormat="1" x14ac:dyDescent="0.3"/>
    <row r="120" s="59" customFormat="1" x14ac:dyDescent="0.3"/>
    <row r="121" s="59" customFormat="1" x14ac:dyDescent="0.3"/>
    <row r="122" s="59" customFormat="1" x14ac:dyDescent="0.3"/>
    <row r="123" s="59" customFormat="1" x14ac:dyDescent="0.3"/>
    <row r="124" s="59" customFormat="1" x14ac:dyDescent="0.3"/>
    <row r="125" s="59" customFormat="1" x14ac:dyDescent="0.3"/>
    <row r="126" s="59" customFormat="1" x14ac:dyDescent="0.3"/>
    <row r="127" s="59" customFormat="1" x14ac:dyDescent="0.3"/>
    <row r="128" s="59" customFormat="1" x14ac:dyDescent="0.3"/>
    <row r="129" s="59" customFormat="1" x14ac:dyDescent="0.3"/>
    <row r="130" s="59" customFormat="1" x14ac:dyDescent="0.3"/>
    <row r="131" s="59" customFormat="1" x14ac:dyDescent="0.3"/>
    <row r="132" s="59" customFormat="1" x14ac:dyDescent="0.3"/>
    <row r="133" s="59" customFormat="1" x14ac:dyDescent="0.3"/>
    <row r="134" s="59" customFormat="1" x14ac:dyDescent="0.3"/>
    <row r="135" s="59" customFormat="1" x14ac:dyDescent="0.3"/>
    <row r="136" s="59" customFormat="1" x14ac:dyDescent="0.3"/>
    <row r="137" s="59" customFormat="1" x14ac:dyDescent="0.3"/>
    <row r="138" s="59" customFormat="1" x14ac:dyDescent="0.3"/>
    <row r="139" s="59" customFormat="1" x14ac:dyDescent="0.3"/>
    <row r="140" s="59" customFormat="1" x14ac:dyDescent="0.3"/>
    <row r="141" s="59" customFormat="1" x14ac:dyDescent="0.3"/>
    <row r="142" s="59" customFormat="1" x14ac:dyDescent="0.3"/>
    <row r="143" s="59" customFormat="1" x14ac:dyDescent="0.3"/>
    <row r="144" s="59" customFormat="1" x14ac:dyDescent="0.3"/>
    <row r="145" s="59" customFormat="1" x14ac:dyDescent="0.3"/>
    <row r="146" s="59" customFormat="1" x14ac:dyDescent="0.3"/>
    <row r="147" s="59" customFormat="1" x14ac:dyDescent="0.3"/>
    <row r="148" s="59" customFormat="1" x14ac:dyDescent="0.3"/>
    <row r="149" s="59" customFormat="1" x14ac:dyDescent="0.3"/>
    <row r="150" s="59" customFormat="1" x14ac:dyDescent="0.3"/>
    <row r="151" s="59" customFormat="1" x14ac:dyDescent="0.3"/>
    <row r="152" s="59" customFormat="1" x14ac:dyDescent="0.3"/>
    <row r="153" s="59" customFormat="1" x14ac:dyDescent="0.3"/>
    <row r="154" s="59" customFormat="1" x14ac:dyDescent="0.3"/>
    <row r="155" s="59" customFormat="1" x14ac:dyDescent="0.3"/>
    <row r="156" s="59" customFormat="1" x14ac:dyDescent="0.3"/>
    <row r="157" s="59" customFormat="1" x14ac:dyDescent="0.3"/>
    <row r="158" s="59" customFormat="1" x14ac:dyDescent="0.3"/>
    <row r="159" s="59" customFormat="1" x14ac:dyDescent="0.3"/>
    <row r="160" s="59" customFormat="1" x14ac:dyDescent="0.3"/>
    <row r="161" s="59" customFormat="1" x14ac:dyDescent="0.3"/>
    <row r="162" s="59" customFormat="1" x14ac:dyDescent="0.3"/>
    <row r="163" s="59" customFormat="1" x14ac:dyDescent="0.3"/>
    <row r="164" s="59" customFormat="1" x14ac:dyDescent="0.3"/>
    <row r="165" s="59" customFormat="1" x14ac:dyDescent="0.3"/>
    <row r="166" s="59" customFormat="1" x14ac:dyDescent="0.3"/>
    <row r="167" s="59" customFormat="1" x14ac:dyDescent="0.3"/>
    <row r="168" s="59" customFormat="1" x14ac:dyDescent="0.3"/>
    <row r="169" s="59" customFormat="1" x14ac:dyDescent="0.3"/>
    <row r="170" s="59" customFormat="1" x14ac:dyDescent="0.3"/>
    <row r="171" s="59" customFormat="1" x14ac:dyDescent="0.3"/>
    <row r="172" s="59" customFormat="1" x14ac:dyDescent="0.3"/>
    <row r="173" s="59" customFormat="1" x14ac:dyDescent="0.3"/>
    <row r="174" s="59" customFormat="1" x14ac:dyDescent="0.3"/>
    <row r="175" s="59" customFormat="1" x14ac:dyDescent="0.3"/>
    <row r="176" s="59" customFormat="1" x14ac:dyDescent="0.3"/>
    <row r="177" s="59" customFormat="1" x14ac:dyDescent="0.3"/>
    <row r="178" s="59" customFormat="1" x14ac:dyDescent="0.3"/>
    <row r="179" s="59" customFormat="1" x14ac:dyDescent="0.3"/>
    <row r="180" s="59" customFormat="1" x14ac:dyDescent="0.3"/>
    <row r="181" s="59" customFormat="1" x14ac:dyDescent="0.3"/>
    <row r="182" s="59" customFormat="1" x14ac:dyDescent="0.3"/>
    <row r="183" s="59" customFormat="1" x14ac:dyDescent="0.3"/>
    <row r="184" s="59" customFormat="1" x14ac:dyDescent="0.3"/>
    <row r="185" s="59" customFormat="1" x14ac:dyDescent="0.3"/>
    <row r="186" s="59" customFormat="1" x14ac:dyDescent="0.3"/>
    <row r="187" s="59" customFormat="1" x14ac:dyDescent="0.3"/>
    <row r="188" s="59" customFormat="1" x14ac:dyDescent="0.3"/>
    <row r="189" s="59" customFormat="1" x14ac:dyDescent="0.3"/>
    <row r="190" s="59" customFormat="1" x14ac:dyDescent="0.3"/>
    <row r="191" s="59" customFormat="1" x14ac:dyDescent="0.3"/>
    <row r="192" s="59" customFormat="1" x14ac:dyDescent="0.3"/>
    <row r="193" s="59" customFormat="1" x14ac:dyDescent="0.3"/>
    <row r="194" s="59" customFormat="1" x14ac:dyDescent="0.3"/>
    <row r="195" s="59" customFormat="1" x14ac:dyDescent="0.3"/>
    <row r="196" s="59" customFormat="1" x14ac:dyDescent="0.3"/>
    <row r="197" s="59" customFormat="1" x14ac:dyDescent="0.3"/>
    <row r="198" s="59" customFormat="1" x14ac:dyDescent="0.3"/>
    <row r="199" s="59" customFormat="1" x14ac:dyDescent="0.3"/>
    <row r="200" s="59" customFormat="1" x14ac:dyDescent="0.3"/>
    <row r="201" s="59" customFormat="1" x14ac:dyDescent="0.3"/>
    <row r="202" s="59" customFormat="1" x14ac:dyDescent="0.3"/>
    <row r="203" s="59" customFormat="1" x14ac:dyDescent="0.3"/>
    <row r="204" s="59" customFormat="1" x14ac:dyDescent="0.3"/>
    <row r="205" s="59" customFormat="1" x14ac:dyDescent="0.3"/>
    <row r="206" s="59" customFormat="1" x14ac:dyDescent="0.3"/>
    <row r="207" s="59" customFormat="1" x14ac:dyDescent="0.3"/>
    <row r="208" s="59" customFormat="1" x14ac:dyDescent="0.3"/>
    <row r="209" s="59" customFormat="1" x14ac:dyDescent="0.3"/>
    <row r="210" s="59" customFormat="1" x14ac:dyDescent="0.3"/>
    <row r="211" s="59" customFormat="1" x14ac:dyDescent="0.3"/>
    <row r="212" s="59" customFormat="1" x14ac:dyDescent="0.3"/>
    <row r="213" s="59" customFormat="1" x14ac:dyDescent="0.3"/>
    <row r="214" s="59" customFormat="1" x14ac:dyDescent="0.3"/>
    <row r="215" s="59" customFormat="1" x14ac:dyDescent="0.3"/>
    <row r="216" s="59" customFormat="1" x14ac:dyDescent="0.3"/>
    <row r="217" s="59" customFormat="1" x14ac:dyDescent="0.3"/>
    <row r="218" s="59" customFormat="1" x14ac:dyDescent="0.3"/>
    <row r="219" s="59" customFormat="1" x14ac:dyDescent="0.3"/>
    <row r="220" s="59" customFormat="1" x14ac:dyDescent="0.3"/>
    <row r="221" s="59" customFormat="1" x14ac:dyDescent="0.3"/>
    <row r="222" s="59" customFormat="1" x14ac:dyDescent="0.3"/>
    <row r="223" s="59" customFormat="1" x14ac:dyDescent="0.3"/>
    <row r="224" s="59" customFormat="1" x14ac:dyDescent="0.3"/>
    <row r="225" s="59" customFormat="1" x14ac:dyDescent="0.3"/>
    <row r="226" s="59" customFormat="1" x14ac:dyDescent="0.3"/>
    <row r="227" s="59" customFormat="1" x14ac:dyDescent="0.3"/>
    <row r="228" s="59" customFormat="1" x14ac:dyDescent="0.3"/>
    <row r="229" s="59" customFormat="1" x14ac:dyDescent="0.3"/>
    <row r="230" s="59" customFormat="1" x14ac:dyDescent="0.3"/>
    <row r="231" s="59" customFormat="1" x14ac:dyDescent="0.3"/>
    <row r="232" s="59" customFormat="1" x14ac:dyDescent="0.3"/>
    <row r="233" s="59" customFormat="1" x14ac:dyDescent="0.3"/>
    <row r="234" s="59" customFormat="1" x14ac:dyDescent="0.3"/>
    <row r="235" s="59" customFormat="1" x14ac:dyDescent="0.3"/>
    <row r="236" s="59" customFormat="1" x14ac:dyDescent="0.3"/>
    <row r="237" s="59" customFormat="1" x14ac:dyDescent="0.3"/>
    <row r="238" s="59" customFormat="1" x14ac:dyDescent="0.3"/>
    <row r="239" s="59" customFormat="1" x14ac:dyDescent="0.3"/>
    <row r="240" s="59" customFormat="1" x14ac:dyDescent="0.3"/>
    <row r="241" s="59" customFormat="1" x14ac:dyDescent="0.3"/>
    <row r="242" s="59" customFormat="1" x14ac:dyDescent="0.3"/>
    <row r="243" s="59" customFormat="1" x14ac:dyDescent="0.3"/>
    <row r="244" s="59" customFormat="1" x14ac:dyDescent="0.3"/>
    <row r="245" s="59" customFormat="1" x14ac:dyDescent="0.3"/>
    <row r="246" s="59" customFormat="1" x14ac:dyDescent="0.3"/>
    <row r="247" s="59" customFormat="1" x14ac:dyDescent="0.3"/>
    <row r="248" s="59" customFormat="1" x14ac:dyDescent="0.3"/>
    <row r="249" s="59" customFormat="1" x14ac:dyDescent="0.3"/>
    <row r="250" s="59" customFormat="1" x14ac:dyDescent="0.3"/>
    <row r="251" s="59" customFormat="1" x14ac:dyDescent="0.3"/>
    <row r="252" s="59" customFormat="1" x14ac:dyDescent="0.3"/>
    <row r="253" s="59" customFormat="1" x14ac:dyDescent="0.3"/>
    <row r="254" s="59" customFormat="1" x14ac:dyDescent="0.3"/>
    <row r="255" s="59" customFormat="1" x14ac:dyDescent="0.3"/>
    <row r="256" s="59" customFormat="1" x14ac:dyDescent="0.3"/>
    <row r="257" s="59" customFormat="1" x14ac:dyDescent="0.3"/>
    <row r="258" s="59" customFormat="1" x14ac:dyDescent="0.3"/>
    <row r="259" s="59" customFormat="1" x14ac:dyDescent="0.3"/>
    <row r="260" s="59" customFormat="1" x14ac:dyDescent="0.3"/>
    <row r="261" s="59" customFormat="1" x14ac:dyDescent="0.3"/>
    <row r="262" s="59" customFormat="1" x14ac:dyDescent="0.3"/>
    <row r="263" s="59" customFormat="1" x14ac:dyDescent="0.3"/>
    <row r="264" s="59" customFormat="1" x14ac:dyDescent="0.3"/>
    <row r="265" s="59" customFormat="1" x14ac:dyDescent="0.3"/>
    <row r="266" s="59" customFormat="1" x14ac:dyDescent="0.3"/>
    <row r="267" s="59" customFormat="1" x14ac:dyDescent="0.3"/>
    <row r="268" s="59" customFormat="1" x14ac:dyDescent="0.3"/>
    <row r="269" s="59" customFormat="1" x14ac:dyDescent="0.3"/>
    <row r="270" s="59" customFormat="1" x14ac:dyDescent="0.3"/>
    <row r="271" s="59" customFormat="1" x14ac:dyDescent="0.3"/>
    <row r="272" s="59" customFormat="1" x14ac:dyDescent="0.3"/>
    <row r="273" s="59" customFormat="1" x14ac:dyDescent="0.3"/>
    <row r="274" s="59" customFormat="1" x14ac:dyDescent="0.3"/>
    <row r="275" s="59" customFormat="1" x14ac:dyDescent="0.3"/>
    <row r="276" s="59" customFormat="1" x14ac:dyDescent="0.3"/>
    <row r="277" s="59" customFormat="1" x14ac:dyDescent="0.3"/>
    <row r="278" s="59" customFormat="1" x14ac:dyDescent="0.3"/>
    <row r="279" s="59" customFormat="1" x14ac:dyDescent="0.3"/>
    <row r="280" s="59" customFormat="1" x14ac:dyDescent="0.3"/>
    <row r="281" s="59" customFormat="1" x14ac:dyDescent="0.3"/>
    <row r="282" s="59" customFormat="1" x14ac:dyDescent="0.3"/>
    <row r="283" s="59" customFormat="1" x14ac:dyDescent="0.3"/>
    <row r="284" s="59" customFormat="1" x14ac:dyDescent="0.3"/>
    <row r="285" s="59" customFormat="1" x14ac:dyDescent="0.3"/>
    <row r="286" s="59" customFormat="1" x14ac:dyDescent="0.3"/>
    <row r="287" s="59" customFormat="1" x14ac:dyDescent="0.3"/>
    <row r="288" s="59" customFormat="1" x14ac:dyDescent="0.3"/>
    <row r="289" s="59" customFormat="1" x14ac:dyDescent="0.3"/>
    <row r="290" s="59" customFormat="1" x14ac:dyDescent="0.3"/>
    <row r="291" s="59" customFormat="1" x14ac:dyDescent="0.3"/>
    <row r="292" s="59" customFormat="1" x14ac:dyDescent="0.3"/>
    <row r="293" s="59" customFormat="1" x14ac:dyDescent="0.3"/>
    <row r="294" s="59" customFormat="1" x14ac:dyDescent="0.3"/>
    <row r="295" s="59" customFormat="1" x14ac:dyDescent="0.3"/>
    <row r="296" s="59" customFormat="1" x14ac:dyDescent="0.3"/>
    <row r="297" s="59" customFormat="1" x14ac:dyDescent="0.3"/>
    <row r="298" s="59" customFormat="1" x14ac:dyDescent="0.3"/>
    <row r="299" s="59" customFormat="1" x14ac:dyDescent="0.3"/>
    <row r="300" s="59" customFormat="1" x14ac:dyDescent="0.3"/>
    <row r="301" s="59" customFormat="1" x14ac:dyDescent="0.3"/>
    <row r="302" s="59" customFormat="1" x14ac:dyDescent="0.3"/>
    <row r="303" s="59" customFormat="1" x14ac:dyDescent="0.3"/>
    <row r="304" s="59" customFormat="1" x14ac:dyDescent="0.3"/>
    <row r="305" s="59" customFormat="1" x14ac:dyDescent="0.3"/>
    <row r="306" s="59" customFormat="1" x14ac:dyDescent="0.3"/>
    <row r="307" s="59" customFormat="1" x14ac:dyDescent="0.3"/>
    <row r="308" s="59" customFormat="1" x14ac:dyDescent="0.3"/>
    <row r="309" s="59" customFormat="1" x14ac:dyDescent="0.3"/>
    <row r="310" s="59" customFormat="1" x14ac:dyDescent="0.3"/>
    <row r="311" s="59" customFormat="1" x14ac:dyDescent="0.3"/>
    <row r="312" s="59" customFormat="1" x14ac:dyDescent="0.3"/>
    <row r="313" s="59" customFormat="1" x14ac:dyDescent="0.3"/>
    <row r="314" s="59" customFormat="1" x14ac:dyDescent="0.3"/>
    <row r="315" s="59" customFormat="1" x14ac:dyDescent="0.3"/>
    <row r="316" s="59" customFormat="1" x14ac:dyDescent="0.3"/>
    <row r="317" s="59" customFormat="1" x14ac:dyDescent="0.3"/>
    <row r="318" s="59" customFormat="1" x14ac:dyDescent="0.3"/>
    <row r="319" s="59" customFormat="1" x14ac:dyDescent="0.3"/>
    <row r="320" s="59" customFormat="1" x14ac:dyDescent="0.3"/>
    <row r="321" s="59" customFormat="1" x14ac:dyDescent="0.3"/>
    <row r="322" s="59" customFormat="1" x14ac:dyDescent="0.3"/>
    <row r="323" s="59" customFormat="1" x14ac:dyDescent="0.3"/>
    <row r="324" s="59" customFormat="1" x14ac:dyDescent="0.3"/>
    <row r="325" s="59" customFormat="1" x14ac:dyDescent="0.3"/>
    <row r="326" s="59" customFormat="1" x14ac:dyDescent="0.3"/>
    <row r="327" s="59" customFormat="1" x14ac:dyDescent="0.3"/>
    <row r="328" s="59" customFormat="1" x14ac:dyDescent="0.3"/>
    <row r="329" s="59" customFormat="1" x14ac:dyDescent="0.3"/>
    <row r="330" s="59" customFormat="1" x14ac:dyDescent="0.3"/>
    <row r="331" s="59" customFormat="1" x14ac:dyDescent="0.3"/>
    <row r="332" s="59" customFormat="1" x14ac:dyDescent="0.3"/>
    <row r="333" s="59" customFormat="1" x14ac:dyDescent="0.3"/>
    <row r="334" s="59" customFormat="1" x14ac:dyDescent="0.3"/>
    <row r="335" s="59" customFormat="1" x14ac:dyDescent="0.3"/>
    <row r="336" s="59" customFormat="1" x14ac:dyDescent="0.3"/>
    <row r="337" s="59" customFormat="1" x14ac:dyDescent="0.3"/>
    <row r="338" s="59" customFormat="1" x14ac:dyDescent="0.3"/>
    <row r="339" s="59" customFormat="1" x14ac:dyDescent="0.3"/>
    <row r="340" s="59" customFormat="1" x14ac:dyDescent="0.3"/>
    <row r="341" s="59" customFormat="1" x14ac:dyDescent="0.3"/>
    <row r="342" s="59" customFormat="1" x14ac:dyDescent="0.3"/>
    <row r="343" s="59" customFormat="1" x14ac:dyDescent="0.3"/>
    <row r="344" s="59" customFormat="1" x14ac:dyDescent="0.3"/>
    <row r="345" s="59" customFormat="1" x14ac:dyDescent="0.3"/>
    <row r="346" s="59" customFormat="1" x14ac:dyDescent="0.3"/>
    <row r="347" s="59" customFormat="1" x14ac:dyDescent="0.3"/>
    <row r="348" s="59" customFormat="1" x14ac:dyDescent="0.3"/>
    <row r="349" s="59" customFormat="1" x14ac:dyDescent="0.3"/>
    <row r="350" s="59" customFormat="1" x14ac:dyDescent="0.3"/>
    <row r="351" s="59" customFormat="1" x14ac:dyDescent="0.3"/>
    <row r="352" s="59" customFormat="1" x14ac:dyDescent="0.3"/>
    <row r="353" s="59" customFormat="1" x14ac:dyDescent="0.3"/>
    <row r="354" s="59" customFormat="1" x14ac:dyDescent="0.3"/>
    <row r="355" s="59" customFormat="1" x14ac:dyDescent="0.3"/>
    <row r="356" s="59" customFormat="1" x14ac:dyDescent="0.3"/>
    <row r="357" s="59" customFormat="1" x14ac:dyDescent="0.3"/>
    <row r="358" s="59" customFormat="1" x14ac:dyDescent="0.3"/>
    <row r="359" s="59" customFormat="1" x14ac:dyDescent="0.3"/>
    <row r="360" s="59" customFormat="1" x14ac:dyDescent="0.3"/>
    <row r="361" s="59" customFormat="1" x14ac:dyDescent="0.3"/>
    <row r="362" s="59" customFormat="1" x14ac:dyDescent="0.3"/>
    <row r="363" s="59" customFormat="1" x14ac:dyDescent="0.3"/>
    <row r="364" s="59" customFormat="1" x14ac:dyDescent="0.3"/>
    <row r="365" s="59" customFormat="1" x14ac:dyDescent="0.3"/>
    <row r="366" s="59" customFormat="1" x14ac:dyDescent="0.3"/>
    <row r="367" s="59" customFormat="1" x14ac:dyDescent="0.3"/>
    <row r="368" s="59" customFormat="1" x14ac:dyDescent="0.3"/>
    <row r="369" s="59" customFormat="1" x14ac:dyDescent="0.3"/>
    <row r="370" s="59" customFormat="1" x14ac:dyDescent="0.3"/>
    <row r="371" s="59" customFormat="1" x14ac:dyDescent="0.3"/>
    <row r="372" s="59" customFormat="1" x14ac:dyDescent="0.3"/>
    <row r="373" s="59" customFormat="1" x14ac:dyDescent="0.3"/>
    <row r="374" s="59" customFormat="1" x14ac:dyDescent="0.3"/>
    <row r="375" s="59" customFormat="1" x14ac:dyDescent="0.3"/>
    <row r="376" s="59" customFormat="1" x14ac:dyDescent="0.3"/>
    <row r="377" s="59" customFormat="1" x14ac:dyDescent="0.3"/>
    <row r="378" s="59" customFormat="1" x14ac:dyDescent="0.3"/>
    <row r="379" s="59" customFormat="1" x14ac:dyDescent="0.3"/>
    <row r="380" s="59" customFormat="1" x14ac:dyDescent="0.3"/>
    <row r="381" s="59" customFormat="1" x14ac:dyDescent="0.3"/>
    <row r="382" s="59" customFormat="1" x14ac:dyDescent="0.3"/>
    <row r="383" s="59" customFormat="1" x14ac:dyDescent="0.3"/>
    <row r="384" s="59" customFormat="1" x14ac:dyDescent="0.3"/>
  </sheetData>
  <mergeCells count="16">
    <mergeCell ref="D43:D45"/>
    <mergeCell ref="E43:E45"/>
    <mergeCell ref="D46:D48"/>
    <mergeCell ref="E46:E48"/>
    <mergeCell ref="D31:D33"/>
    <mergeCell ref="E31:E33"/>
    <mergeCell ref="D36:D37"/>
    <mergeCell ref="E36:E37"/>
    <mergeCell ref="D39:D42"/>
    <mergeCell ref="E39:E42"/>
    <mergeCell ref="D15:D16"/>
    <mergeCell ref="E15:E16"/>
    <mergeCell ref="D24:D25"/>
    <mergeCell ref="E24:E25"/>
    <mergeCell ref="D26:D27"/>
    <mergeCell ref="E26:E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showGridLines="0" topLeftCell="F1" zoomScale="70" zoomScaleNormal="70" workbookViewId="0">
      <selection activeCell="H47" sqref="H47"/>
    </sheetView>
  </sheetViews>
  <sheetFormatPr baseColWidth="10" defaultRowHeight="14.4" x14ac:dyDescent="0.3"/>
  <cols>
    <col min="1" max="1" width="19.88671875" hidden="1" customWidth="1"/>
    <col min="2" max="2" width="17.33203125" hidden="1" customWidth="1"/>
    <col min="3" max="4" width="0" hidden="1" customWidth="1"/>
    <col min="5" max="5" width="22.88671875" hidden="1" customWidth="1"/>
    <col min="6" max="6" width="24.33203125" customWidth="1"/>
    <col min="7" max="7" width="25.5546875" customWidth="1"/>
    <col min="8" max="8" width="140.5546875" bestFit="1" customWidth="1"/>
  </cols>
  <sheetData>
    <row r="2" spans="1:8" ht="57.75" customHeight="1" x14ac:dyDescent="0.3">
      <c r="A2" s="470" t="s">
        <v>258</v>
      </c>
      <c r="B2" s="470"/>
      <c r="C2" s="470"/>
      <c r="D2" s="470"/>
      <c r="E2" s="470"/>
      <c r="F2" s="470"/>
      <c r="G2" s="470"/>
      <c r="H2" s="470"/>
    </row>
    <row r="3" spans="1:8" ht="25.5" customHeight="1" x14ac:dyDescent="0.3">
      <c r="A3" s="471" t="s">
        <v>259</v>
      </c>
      <c r="B3" s="471"/>
      <c r="C3" s="471"/>
      <c r="D3" s="472" t="s">
        <v>260</v>
      </c>
      <c r="E3" s="473"/>
      <c r="F3" s="474" t="s">
        <v>261</v>
      </c>
      <c r="G3" s="475"/>
      <c r="H3" s="475"/>
    </row>
    <row r="4" spans="1:8" ht="32.25" customHeight="1" x14ac:dyDescent="0.3">
      <c r="A4" s="55" t="s">
        <v>262</v>
      </c>
      <c r="B4" s="55" t="s">
        <v>263</v>
      </c>
      <c r="C4" s="55" t="s">
        <v>264</v>
      </c>
      <c r="D4" s="55" t="s">
        <v>265</v>
      </c>
      <c r="E4" s="55" t="s">
        <v>266</v>
      </c>
      <c r="F4" s="55" t="s">
        <v>267</v>
      </c>
      <c r="G4" s="55" t="s">
        <v>268</v>
      </c>
      <c r="H4" s="55" t="s">
        <v>269</v>
      </c>
    </row>
    <row r="5" spans="1:8" x14ac:dyDescent="0.3">
      <c r="A5" s="476" t="s">
        <v>270</v>
      </c>
      <c r="B5" s="466" t="s">
        <v>271</v>
      </c>
      <c r="C5" s="466" t="s">
        <v>272</v>
      </c>
      <c r="D5" s="466" t="s">
        <v>273</v>
      </c>
      <c r="E5" s="467" t="s">
        <v>274</v>
      </c>
      <c r="F5" s="56" t="s">
        <v>275</v>
      </c>
      <c r="G5" s="56" t="s">
        <v>276</v>
      </c>
      <c r="H5" s="56" t="s">
        <v>277</v>
      </c>
    </row>
    <row r="6" spans="1:8" x14ac:dyDescent="0.3">
      <c r="A6" s="476"/>
      <c r="B6" s="466"/>
      <c r="C6" s="466"/>
      <c r="D6" s="466"/>
      <c r="E6" s="468"/>
      <c r="F6" s="56" t="s">
        <v>275</v>
      </c>
      <c r="G6" s="56" t="s">
        <v>278</v>
      </c>
      <c r="H6" s="56" t="s">
        <v>279</v>
      </c>
    </row>
    <row r="7" spans="1:8" x14ac:dyDescent="0.3">
      <c r="A7" s="476"/>
      <c r="B7" s="466"/>
      <c r="C7" s="466"/>
      <c r="D7" s="466"/>
      <c r="E7" s="468"/>
      <c r="F7" s="56" t="s">
        <v>275</v>
      </c>
      <c r="G7" s="56" t="s">
        <v>280</v>
      </c>
      <c r="H7" s="56" t="s">
        <v>281</v>
      </c>
    </row>
    <row r="8" spans="1:8" x14ac:dyDescent="0.3">
      <c r="A8" s="476"/>
      <c r="B8" s="466"/>
      <c r="C8" s="466"/>
      <c r="D8" s="466"/>
      <c r="E8" s="468"/>
      <c r="F8" s="56" t="s">
        <v>282</v>
      </c>
      <c r="G8" s="56" t="s">
        <v>283</v>
      </c>
      <c r="H8" s="56" t="s">
        <v>284</v>
      </c>
    </row>
    <row r="9" spans="1:8" x14ac:dyDescent="0.3">
      <c r="A9" s="476"/>
      <c r="B9" s="466"/>
      <c r="C9" s="466"/>
      <c r="D9" s="466"/>
      <c r="E9" s="468"/>
      <c r="F9" s="56" t="s">
        <v>275</v>
      </c>
      <c r="G9" s="56" t="s">
        <v>285</v>
      </c>
      <c r="H9" s="56" t="s">
        <v>286</v>
      </c>
    </row>
    <row r="10" spans="1:8" x14ac:dyDescent="0.3">
      <c r="A10" s="476"/>
      <c r="B10" s="466"/>
      <c r="C10" s="466"/>
      <c r="D10" s="466"/>
      <c r="E10" s="468"/>
      <c r="F10" s="56" t="s">
        <v>275</v>
      </c>
      <c r="G10" s="56" t="s">
        <v>287</v>
      </c>
      <c r="H10" s="56" t="s">
        <v>279</v>
      </c>
    </row>
    <row r="11" spans="1:8" x14ac:dyDescent="0.3">
      <c r="A11" s="476"/>
      <c r="B11" s="466"/>
      <c r="C11" s="466"/>
      <c r="D11" s="466"/>
      <c r="E11" s="468"/>
      <c r="F11" s="56" t="s">
        <v>275</v>
      </c>
      <c r="G11" s="56" t="s">
        <v>288</v>
      </c>
      <c r="H11" s="56" t="s">
        <v>289</v>
      </c>
    </row>
    <row r="12" spans="1:8" x14ac:dyDescent="0.3">
      <c r="A12" s="476"/>
      <c r="B12" s="466"/>
      <c r="C12" s="466"/>
      <c r="D12" s="466"/>
      <c r="E12" s="468"/>
      <c r="F12" s="56" t="s">
        <v>275</v>
      </c>
      <c r="G12" s="56" t="s">
        <v>290</v>
      </c>
      <c r="H12" s="56" t="s">
        <v>291</v>
      </c>
    </row>
    <row r="13" spans="1:8" x14ac:dyDescent="0.3">
      <c r="A13" s="476"/>
      <c r="B13" s="466"/>
      <c r="C13" s="466"/>
      <c r="D13" s="466"/>
      <c r="E13" s="469"/>
      <c r="F13" s="56" t="s">
        <v>275</v>
      </c>
      <c r="G13" s="56" t="s">
        <v>292</v>
      </c>
      <c r="H13" s="56" t="s">
        <v>293</v>
      </c>
    </row>
    <row r="14" spans="1:8" x14ac:dyDescent="0.3">
      <c r="A14" s="476"/>
      <c r="B14" s="466"/>
      <c r="C14" s="466"/>
      <c r="D14" s="466" t="s">
        <v>294</v>
      </c>
      <c r="E14" s="467" t="s">
        <v>274</v>
      </c>
      <c r="F14" s="56" t="s">
        <v>275</v>
      </c>
      <c r="G14" s="56" t="s">
        <v>295</v>
      </c>
      <c r="H14" s="56" t="s">
        <v>296</v>
      </c>
    </row>
    <row r="15" spans="1:8" x14ac:dyDescent="0.3">
      <c r="A15" s="476"/>
      <c r="B15" s="466"/>
      <c r="C15" s="466"/>
      <c r="D15" s="466"/>
      <c r="E15" s="468"/>
      <c r="F15" s="56" t="s">
        <v>275</v>
      </c>
      <c r="G15" s="56" t="s">
        <v>297</v>
      </c>
      <c r="H15" s="56" t="s">
        <v>298</v>
      </c>
    </row>
    <row r="16" spans="1:8" x14ac:dyDescent="0.3">
      <c r="A16" s="476"/>
      <c r="B16" s="466"/>
      <c r="C16" s="466"/>
      <c r="D16" s="466"/>
      <c r="E16" s="468"/>
      <c r="F16" s="56" t="s">
        <v>275</v>
      </c>
      <c r="G16" s="56" t="s">
        <v>299</v>
      </c>
      <c r="H16" s="56" t="s">
        <v>300</v>
      </c>
    </row>
    <row r="17" spans="1:8" x14ac:dyDescent="0.3">
      <c r="A17" s="476"/>
      <c r="B17" s="466"/>
      <c r="C17" s="466"/>
      <c r="D17" s="466"/>
      <c r="E17" s="468"/>
      <c r="F17" s="56" t="s">
        <v>275</v>
      </c>
      <c r="G17" s="56" t="s">
        <v>301</v>
      </c>
      <c r="H17" s="56" t="s">
        <v>302</v>
      </c>
    </row>
    <row r="18" spans="1:8" x14ac:dyDescent="0.3">
      <c r="A18" s="476"/>
      <c r="B18" s="466"/>
      <c r="C18" s="466"/>
      <c r="D18" s="466"/>
      <c r="E18" s="469"/>
      <c r="F18" s="56" t="s">
        <v>275</v>
      </c>
      <c r="G18" s="56" t="s">
        <v>303</v>
      </c>
      <c r="H18" s="56" t="s">
        <v>304</v>
      </c>
    </row>
    <row r="19" spans="1:8" x14ac:dyDescent="0.3">
      <c r="A19" s="476"/>
      <c r="B19" s="466"/>
      <c r="C19" s="466"/>
      <c r="D19" s="466" t="s">
        <v>305</v>
      </c>
      <c r="E19" s="467" t="s">
        <v>306</v>
      </c>
      <c r="F19" s="56" t="s">
        <v>275</v>
      </c>
      <c r="G19" s="56" t="s">
        <v>305</v>
      </c>
      <c r="H19" s="56" t="s">
        <v>307</v>
      </c>
    </row>
    <row r="20" spans="1:8" x14ac:dyDescent="0.3">
      <c r="A20" s="476"/>
      <c r="B20" s="466"/>
      <c r="C20" s="466"/>
      <c r="D20" s="466"/>
      <c r="E20" s="469"/>
      <c r="F20" s="56" t="s">
        <v>308</v>
      </c>
      <c r="G20" s="56" t="s">
        <v>309</v>
      </c>
      <c r="H20" s="56" t="s">
        <v>310</v>
      </c>
    </row>
    <row r="21" spans="1:8" hidden="1" x14ac:dyDescent="0.3">
      <c r="A21" s="476"/>
      <c r="B21" s="466"/>
      <c r="C21" s="466" t="s">
        <v>311</v>
      </c>
      <c r="D21" s="466" t="s">
        <v>311</v>
      </c>
      <c r="E21" s="467" t="s">
        <v>274</v>
      </c>
      <c r="F21" s="56" t="s">
        <v>275</v>
      </c>
      <c r="G21" s="56" t="s">
        <v>312</v>
      </c>
    </row>
    <row r="22" spans="1:8" hidden="1" x14ac:dyDescent="0.3">
      <c r="A22" s="476"/>
      <c r="B22" s="466"/>
      <c r="C22" s="466"/>
      <c r="D22" s="466"/>
      <c r="E22" s="468"/>
      <c r="F22" s="56" t="s">
        <v>275</v>
      </c>
      <c r="G22" s="56" t="s">
        <v>313</v>
      </c>
    </row>
    <row r="23" spans="1:8" hidden="1" x14ac:dyDescent="0.3">
      <c r="A23" s="476"/>
      <c r="B23" s="466"/>
      <c r="C23" s="466"/>
      <c r="D23" s="466"/>
      <c r="E23" s="468"/>
      <c r="F23" s="56" t="s">
        <v>308</v>
      </c>
      <c r="G23" s="56" t="s">
        <v>314</v>
      </c>
    </row>
    <row r="24" spans="1:8" hidden="1" x14ac:dyDescent="0.3">
      <c r="A24" s="476"/>
      <c r="B24" s="466"/>
      <c r="C24" s="466"/>
      <c r="D24" s="466"/>
      <c r="E24" s="468"/>
      <c r="F24" s="56" t="s">
        <v>308</v>
      </c>
      <c r="G24" s="56" t="s">
        <v>315</v>
      </c>
    </row>
    <row r="25" spans="1:8" hidden="1" x14ac:dyDescent="0.3">
      <c r="A25" s="476"/>
      <c r="B25" s="466"/>
      <c r="C25" s="466"/>
      <c r="D25" s="466"/>
      <c r="E25" s="468"/>
      <c r="F25" s="56" t="s">
        <v>308</v>
      </c>
      <c r="G25" s="56" t="s">
        <v>316</v>
      </c>
    </row>
    <row r="26" spans="1:8" hidden="1" x14ac:dyDescent="0.3">
      <c r="A26" s="476"/>
      <c r="B26" s="466"/>
      <c r="C26" s="466"/>
      <c r="D26" s="466"/>
      <c r="E26" s="468"/>
      <c r="F26" s="56" t="s">
        <v>308</v>
      </c>
      <c r="G26" s="56" t="s">
        <v>317</v>
      </c>
    </row>
    <row r="27" spans="1:8" hidden="1" x14ac:dyDescent="0.3">
      <c r="A27" s="476"/>
      <c r="B27" s="466"/>
      <c r="C27" s="466"/>
      <c r="D27" s="466"/>
      <c r="E27" s="468"/>
      <c r="F27" s="56" t="s">
        <v>308</v>
      </c>
      <c r="G27" s="56" t="s">
        <v>318</v>
      </c>
    </row>
    <row r="28" spans="1:8" hidden="1" x14ac:dyDescent="0.3">
      <c r="A28" s="476"/>
      <c r="B28" s="466"/>
      <c r="C28" s="466"/>
      <c r="D28" s="466"/>
      <c r="E28" s="468"/>
      <c r="F28" s="56" t="s">
        <v>308</v>
      </c>
      <c r="G28" s="56" t="s">
        <v>319</v>
      </c>
    </row>
    <row r="29" spans="1:8" hidden="1" x14ac:dyDescent="0.3">
      <c r="A29" s="476"/>
      <c r="B29" s="466"/>
      <c r="C29" s="466"/>
      <c r="D29" s="466"/>
      <c r="E29" s="469"/>
      <c r="F29" s="56" t="s">
        <v>266</v>
      </c>
      <c r="G29" s="56" t="s">
        <v>320</v>
      </c>
    </row>
    <row r="30" spans="1:8" hidden="1" x14ac:dyDescent="0.3">
      <c r="A30" s="476"/>
      <c r="B30" s="466"/>
      <c r="C30" s="466"/>
      <c r="D30" s="466" t="s">
        <v>321</v>
      </c>
      <c r="E30" s="467" t="s">
        <v>274</v>
      </c>
      <c r="F30" s="56" t="s">
        <v>266</v>
      </c>
      <c r="G30" s="56" t="s">
        <v>322</v>
      </c>
    </row>
    <row r="31" spans="1:8" hidden="1" x14ac:dyDescent="0.3">
      <c r="A31" s="476"/>
      <c r="B31" s="466"/>
      <c r="C31" s="466"/>
      <c r="D31" s="466"/>
      <c r="E31" s="468"/>
      <c r="F31" s="56" t="s">
        <v>266</v>
      </c>
      <c r="G31" s="56" t="s">
        <v>323</v>
      </c>
    </row>
    <row r="32" spans="1:8" hidden="1" x14ac:dyDescent="0.3">
      <c r="A32" s="476"/>
      <c r="B32" s="466"/>
      <c r="C32" s="466"/>
      <c r="D32" s="466"/>
      <c r="E32" s="468"/>
      <c r="F32" s="56" t="s">
        <v>266</v>
      </c>
      <c r="G32" s="56" t="s">
        <v>324</v>
      </c>
    </row>
    <row r="33" spans="1:7" hidden="1" x14ac:dyDescent="0.3">
      <c r="A33" s="476"/>
      <c r="B33" s="466"/>
      <c r="C33" s="466"/>
      <c r="D33" s="466"/>
      <c r="E33" s="469"/>
      <c r="F33" s="56" t="s">
        <v>266</v>
      </c>
      <c r="G33" s="56" t="s">
        <v>325</v>
      </c>
    </row>
    <row r="34" spans="1:7" hidden="1" x14ac:dyDescent="0.3">
      <c r="A34" s="476"/>
      <c r="B34" s="466"/>
      <c r="C34" s="466"/>
      <c r="D34" s="466" t="s">
        <v>326</v>
      </c>
      <c r="E34" s="467" t="s">
        <v>274</v>
      </c>
      <c r="F34" s="56" t="s">
        <v>266</v>
      </c>
      <c r="G34" s="56" t="s">
        <v>327</v>
      </c>
    </row>
    <row r="35" spans="1:7" hidden="1" x14ac:dyDescent="0.3">
      <c r="A35" s="476"/>
      <c r="B35" s="466"/>
      <c r="C35" s="466"/>
      <c r="D35" s="466"/>
      <c r="E35" s="469"/>
      <c r="F35" s="56" t="s">
        <v>266</v>
      </c>
      <c r="G35" s="56" t="s">
        <v>328</v>
      </c>
    </row>
    <row r="36" spans="1:7" hidden="1" x14ac:dyDescent="0.3">
      <c r="A36" s="476"/>
      <c r="B36" s="466"/>
      <c r="C36" s="466"/>
      <c r="D36" s="57" t="s">
        <v>327</v>
      </c>
      <c r="E36" s="57" t="s">
        <v>274</v>
      </c>
      <c r="F36" s="56" t="s">
        <v>266</v>
      </c>
      <c r="G36" s="56" t="s">
        <v>327</v>
      </c>
    </row>
    <row r="37" spans="1:7" hidden="1" x14ac:dyDescent="0.3">
      <c r="A37" s="476"/>
      <c r="B37" s="466"/>
      <c r="C37" s="466"/>
      <c r="D37" s="57" t="s">
        <v>329</v>
      </c>
      <c r="E37" s="57" t="s">
        <v>274</v>
      </c>
      <c r="F37" s="56" t="s">
        <v>266</v>
      </c>
      <c r="G37" s="56" t="s">
        <v>329</v>
      </c>
    </row>
  </sheetData>
  <mergeCells count="20">
    <mergeCell ref="E19:E20"/>
    <mergeCell ref="C21:C37"/>
    <mergeCell ref="D21:D29"/>
    <mergeCell ref="E21:E29"/>
    <mergeCell ref="D30:D33"/>
    <mergeCell ref="E30:E33"/>
    <mergeCell ref="D34:D35"/>
    <mergeCell ref="E34:E35"/>
    <mergeCell ref="A2:H2"/>
    <mergeCell ref="A3:C3"/>
    <mergeCell ref="D3:E3"/>
    <mergeCell ref="F3:H3"/>
    <mergeCell ref="A5:A37"/>
    <mergeCell ref="B5:B37"/>
    <mergeCell ref="C5:C20"/>
    <mergeCell ref="D5:D13"/>
    <mergeCell ref="E5:E13"/>
    <mergeCell ref="D14:D18"/>
    <mergeCell ref="E14:E18"/>
    <mergeCell ref="D19:D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workbookViewId="0">
      <selection activeCell="A6" sqref="A6"/>
    </sheetView>
  </sheetViews>
  <sheetFormatPr baseColWidth="10" defaultRowHeight="14.4" x14ac:dyDescent="0.3"/>
  <cols>
    <col min="1" max="1" width="11.5546875" style="6"/>
    <col min="2" max="2" width="15.6640625" customWidth="1"/>
    <col min="3" max="3" width="9.88671875" customWidth="1"/>
    <col min="4" max="4" width="22.33203125" bestFit="1" customWidth="1"/>
    <col min="5" max="5" width="55.5546875" bestFit="1" customWidth="1"/>
    <col min="6" max="6" width="12.109375" customWidth="1"/>
    <col min="7" max="7" width="10.5546875" customWidth="1"/>
    <col min="8" max="8" width="13" customWidth="1"/>
    <col min="9" max="9" width="10.88671875" customWidth="1"/>
    <col min="10" max="10" width="13.5546875" customWidth="1"/>
    <col min="11" max="13" width="11.5546875" style="6"/>
    <col min="14" max="14" width="33" style="6" customWidth="1"/>
    <col min="15" max="15" width="11.5546875" style="6"/>
    <col min="16" max="16" width="15.5546875" style="6" customWidth="1"/>
    <col min="17" max="27" width="11.5546875" style="6"/>
  </cols>
  <sheetData>
    <row r="1" spans="1:17" s="6" customFormat="1" x14ac:dyDescent="0.3">
      <c r="B1" s="10" t="s">
        <v>64</v>
      </c>
    </row>
    <row r="2" spans="1:17" s="6" customFormat="1" x14ac:dyDescent="0.3">
      <c r="A2" s="12" t="s">
        <v>98</v>
      </c>
      <c r="B2" s="10" t="s">
        <v>254</v>
      </c>
    </row>
    <row r="3" spans="1:17" s="6" customFormat="1" ht="15" thickBot="1" x14ac:dyDescent="0.35"/>
    <row r="4" spans="1:17" ht="15" thickBot="1" x14ac:dyDescent="0.35">
      <c r="B4" s="481" t="s">
        <v>2</v>
      </c>
      <c r="C4" s="481" t="s">
        <v>11</v>
      </c>
      <c r="D4" s="487" t="s">
        <v>0</v>
      </c>
      <c r="E4" s="488"/>
      <c r="F4" s="489"/>
      <c r="G4" s="481" t="s">
        <v>6</v>
      </c>
      <c r="H4" s="481" t="s">
        <v>7</v>
      </c>
      <c r="I4" s="481" t="s">
        <v>12</v>
      </c>
      <c r="J4" s="481" t="s">
        <v>1</v>
      </c>
      <c r="N4" s="490" t="s">
        <v>86</v>
      </c>
      <c r="O4" s="491" t="s">
        <v>85</v>
      </c>
      <c r="P4" s="491" t="s">
        <v>87</v>
      </c>
      <c r="Q4" s="492" t="s">
        <v>90</v>
      </c>
    </row>
    <row r="5" spans="1:17" ht="10.95" customHeight="1" thickBot="1" x14ac:dyDescent="0.35">
      <c r="B5" s="482"/>
      <c r="C5" s="482"/>
      <c r="D5" s="484" t="s">
        <v>5</v>
      </c>
      <c r="E5" s="485"/>
      <c r="F5" s="486"/>
      <c r="G5" s="482"/>
      <c r="H5" s="482"/>
      <c r="I5" s="482"/>
      <c r="J5" s="482"/>
      <c r="N5" s="490"/>
      <c r="O5" s="491"/>
      <c r="P5" s="491"/>
      <c r="Q5" s="493"/>
    </row>
    <row r="6" spans="1:17" ht="43.8" thickBot="1" x14ac:dyDescent="0.35">
      <c r="B6" s="483"/>
      <c r="C6" s="483"/>
      <c r="D6" s="7" t="s">
        <v>3</v>
      </c>
      <c r="E6" s="8" t="s">
        <v>4</v>
      </c>
      <c r="F6" s="9" t="s">
        <v>15</v>
      </c>
      <c r="G6" s="483"/>
      <c r="H6" s="483"/>
      <c r="I6" s="483"/>
      <c r="J6" s="483"/>
      <c r="N6" s="15" t="s">
        <v>84</v>
      </c>
      <c r="O6" s="14" t="s">
        <v>88</v>
      </c>
      <c r="P6" s="15" t="s">
        <v>89</v>
      </c>
      <c r="Q6" s="16">
        <v>1</v>
      </c>
    </row>
    <row r="7" spans="1:17" ht="89.4" customHeight="1" thickBot="1" x14ac:dyDescent="0.35">
      <c r="B7" s="477" t="s">
        <v>75</v>
      </c>
      <c r="C7" s="26" t="s">
        <v>99</v>
      </c>
      <c r="D7" s="479" t="s">
        <v>93</v>
      </c>
      <c r="E7" s="3" t="s">
        <v>97</v>
      </c>
      <c r="F7" s="4" t="s">
        <v>95</v>
      </c>
      <c r="G7" s="1" t="s">
        <v>78</v>
      </c>
      <c r="H7" s="1" t="s">
        <v>13</v>
      </c>
      <c r="I7" s="1" t="s">
        <v>13</v>
      </c>
      <c r="J7" s="479" t="s">
        <v>20</v>
      </c>
    </row>
    <row r="8" spans="1:17" ht="22.95" customHeight="1" thickBot="1" x14ac:dyDescent="0.35">
      <c r="B8" s="478"/>
      <c r="C8" s="27"/>
      <c r="D8" s="480"/>
      <c r="E8" s="2"/>
      <c r="F8" s="5" t="s">
        <v>21</v>
      </c>
      <c r="G8" s="1" t="s">
        <v>8</v>
      </c>
      <c r="H8" s="1" t="s">
        <v>8</v>
      </c>
      <c r="I8" s="1" t="s">
        <v>8</v>
      </c>
      <c r="J8" s="480"/>
    </row>
    <row r="9" spans="1:17" ht="111.6" customHeight="1" thickBot="1" x14ac:dyDescent="0.35">
      <c r="B9" s="477" t="s">
        <v>76</v>
      </c>
      <c r="C9" s="28" t="s">
        <v>100</v>
      </c>
      <c r="D9" s="479" t="s">
        <v>94</v>
      </c>
      <c r="E9" s="3" t="s">
        <v>96</v>
      </c>
      <c r="F9" s="4" t="s">
        <v>77</v>
      </c>
      <c r="G9" s="1" t="s">
        <v>79</v>
      </c>
      <c r="H9" s="1" t="s">
        <v>13</v>
      </c>
      <c r="I9" s="1" t="s">
        <v>13</v>
      </c>
      <c r="J9" s="479" t="s">
        <v>20</v>
      </c>
    </row>
    <row r="10" spans="1:17" ht="19.2" customHeight="1" thickBot="1" x14ac:dyDescent="0.35">
      <c r="B10" s="478"/>
      <c r="C10" s="29"/>
      <c r="D10" s="480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80"/>
    </row>
    <row r="11" spans="1:17" s="6" customFormat="1" x14ac:dyDescent="0.3"/>
    <row r="12" spans="1:17" s="6" customFormat="1" x14ac:dyDescent="0.3"/>
    <row r="13" spans="1:17" s="6" customFormat="1" x14ac:dyDescent="0.3">
      <c r="D13" s="13"/>
    </row>
    <row r="14" spans="1:17" s="6" customFormat="1" x14ac:dyDescent="0.3"/>
    <row r="15" spans="1:17" s="6" customFormat="1" x14ac:dyDescent="0.3"/>
    <row r="16" spans="1:17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</sheetData>
  <mergeCells count="18">
    <mergeCell ref="N4:N5"/>
    <mergeCell ref="O4:O5"/>
    <mergeCell ref="P4:P5"/>
    <mergeCell ref="Q4:Q5"/>
    <mergeCell ref="B9:B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D11" sqref="D11:D12"/>
    </sheetView>
  </sheetViews>
  <sheetFormatPr baseColWidth="10" defaultRowHeight="14.4" x14ac:dyDescent="0.3"/>
  <cols>
    <col min="1" max="1" width="11.5546875" style="6"/>
    <col min="2" max="2" width="15.6640625" customWidth="1"/>
    <col min="3" max="3" width="10.44140625" customWidth="1"/>
    <col min="4" max="4" width="17.33203125" customWidth="1"/>
    <col min="5" max="5" width="59.109375" customWidth="1"/>
    <col min="6" max="6" width="12.109375" customWidth="1"/>
    <col min="7" max="7" width="13" customWidth="1"/>
    <col min="8" max="8" width="11" customWidth="1"/>
    <col min="9" max="10" width="11.3320312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x14ac:dyDescent="0.3">
      <c r="A2" s="12" t="s">
        <v>197</v>
      </c>
      <c r="B2" s="10" t="s">
        <v>81</v>
      </c>
    </row>
    <row r="3" spans="1:10" s="6" customFormat="1" ht="15" thickBot="1" x14ac:dyDescent="0.35"/>
    <row r="4" spans="1:10" ht="15" thickBot="1" x14ac:dyDescent="0.35">
      <c r="B4" s="481" t="s">
        <v>2</v>
      </c>
      <c r="C4" s="481" t="s">
        <v>11</v>
      </c>
      <c r="D4" s="487" t="s">
        <v>0</v>
      </c>
      <c r="E4" s="488"/>
      <c r="F4" s="489"/>
      <c r="G4" s="481" t="s">
        <v>6</v>
      </c>
      <c r="H4" s="481" t="s">
        <v>7</v>
      </c>
      <c r="I4" s="481" t="s">
        <v>12</v>
      </c>
      <c r="J4" s="481" t="s">
        <v>1</v>
      </c>
    </row>
    <row r="5" spans="1:10" ht="10.95" customHeight="1" thickBot="1" x14ac:dyDescent="0.35">
      <c r="B5" s="482"/>
      <c r="C5" s="482"/>
      <c r="D5" s="484" t="s">
        <v>5</v>
      </c>
      <c r="E5" s="485"/>
      <c r="F5" s="486"/>
      <c r="G5" s="482"/>
      <c r="H5" s="482"/>
      <c r="I5" s="482"/>
      <c r="J5" s="482"/>
    </row>
    <row r="6" spans="1:10" ht="15" thickBot="1" x14ac:dyDescent="0.35">
      <c r="B6" s="483"/>
      <c r="C6" s="483"/>
      <c r="D6" s="7" t="s">
        <v>3</v>
      </c>
      <c r="E6" s="8" t="s">
        <v>4</v>
      </c>
      <c r="F6" s="9" t="s">
        <v>15</v>
      </c>
      <c r="G6" s="483"/>
      <c r="H6" s="483"/>
      <c r="I6" s="483"/>
      <c r="J6" s="483"/>
    </row>
    <row r="7" spans="1:10" ht="69.599999999999994" thickBot="1" x14ac:dyDescent="0.35">
      <c r="B7" s="477" t="s">
        <v>82</v>
      </c>
      <c r="C7" s="28" t="s">
        <v>196</v>
      </c>
      <c r="D7" s="494" t="s">
        <v>199</v>
      </c>
      <c r="E7" s="3" t="s">
        <v>208</v>
      </c>
      <c r="F7" s="4" t="s">
        <v>209</v>
      </c>
      <c r="G7" s="1" t="s">
        <v>83</v>
      </c>
      <c r="H7" s="1" t="s">
        <v>13</v>
      </c>
      <c r="I7" s="1" t="s">
        <v>13</v>
      </c>
      <c r="J7" s="479" t="s">
        <v>20</v>
      </c>
    </row>
    <row r="8" spans="1:10" ht="22.95" customHeight="1" thickBot="1" x14ac:dyDescent="0.35">
      <c r="B8" s="478"/>
      <c r="C8" s="48"/>
      <c r="D8" s="480"/>
      <c r="E8" s="2"/>
      <c r="F8" s="5" t="s">
        <v>21</v>
      </c>
      <c r="G8" s="1" t="s">
        <v>8</v>
      </c>
      <c r="H8" s="1" t="s">
        <v>8</v>
      </c>
      <c r="I8" s="1" t="s">
        <v>8</v>
      </c>
      <c r="J8" s="480"/>
    </row>
    <row r="9" spans="1:10" s="6" customFormat="1" ht="69.599999999999994" thickBot="1" x14ac:dyDescent="0.35">
      <c r="B9" s="477" t="s">
        <v>80</v>
      </c>
      <c r="C9" s="28" t="s">
        <v>198</v>
      </c>
      <c r="D9" s="494" t="s">
        <v>201</v>
      </c>
      <c r="E9" s="3" t="s">
        <v>206</v>
      </c>
      <c r="F9" s="4" t="s">
        <v>207</v>
      </c>
      <c r="G9" s="1" t="s">
        <v>83</v>
      </c>
      <c r="H9" s="1" t="s">
        <v>13</v>
      </c>
      <c r="I9" s="1" t="s">
        <v>13</v>
      </c>
      <c r="J9" s="479" t="s">
        <v>20</v>
      </c>
    </row>
    <row r="10" spans="1:10" s="6" customFormat="1" ht="22.2" customHeight="1" thickBot="1" x14ac:dyDescent="0.35">
      <c r="B10" s="478"/>
      <c r="C10" s="29"/>
      <c r="D10" s="480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80"/>
    </row>
    <row r="11" spans="1:10" s="6" customFormat="1" ht="69.599999999999994" thickBot="1" x14ac:dyDescent="0.35">
      <c r="B11" s="477" t="s">
        <v>80</v>
      </c>
      <c r="C11" s="28" t="s">
        <v>202</v>
      </c>
      <c r="D11" s="494" t="s">
        <v>203</v>
      </c>
      <c r="E11" s="3" t="s">
        <v>205</v>
      </c>
      <c r="F11" s="4" t="s">
        <v>204</v>
      </c>
      <c r="G11" s="1" t="s">
        <v>83</v>
      </c>
      <c r="H11" s="1" t="s">
        <v>13</v>
      </c>
      <c r="I11" s="1" t="s">
        <v>13</v>
      </c>
      <c r="J11" s="479" t="s">
        <v>20</v>
      </c>
    </row>
    <row r="12" spans="1:10" s="6" customFormat="1" ht="19.95" customHeight="1" thickBot="1" x14ac:dyDescent="0.35">
      <c r="B12" s="478"/>
      <c r="C12" s="29"/>
      <c r="D12" s="480"/>
      <c r="E12" s="2"/>
      <c r="F12" s="5" t="s">
        <v>21</v>
      </c>
      <c r="G12" s="1" t="s">
        <v>8</v>
      </c>
      <c r="H12" s="1" t="s">
        <v>8</v>
      </c>
      <c r="I12" s="1" t="s">
        <v>8</v>
      </c>
      <c r="J12" s="480"/>
    </row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</sheetData>
  <mergeCells count="17">
    <mergeCell ref="B11:B12"/>
    <mergeCell ref="D11:D12"/>
    <mergeCell ref="J11:J12"/>
    <mergeCell ref="B9:B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workbookViewId="0">
      <selection activeCell="C7" sqref="C7"/>
    </sheetView>
  </sheetViews>
  <sheetFormatPr baseColWidth="10" defaultRowHeight="14.4" x14ac:dyDescent="0.3"/>
  <cols>
    <col min="1" max="1" width="11.5546875" style="6"/>
    <col min="2" max="2" width="15.6640625" customWidth="1"/>
    <col min="3" max="3" width="9.88671875" customWidth="1"/>
    <col min="4" max="4" width="22.33203125" bestFit="1" customWidth="1"/>
    <col min="5" max="5" width="50" customWidth="1"/>
    <col min="6" max="6" width="12.109375" customWidth="1"/>
    <col min="7" max="7" width="12.88671875" customWidth="1"/>
    <col min="8" max="8" width="13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ht="15.6" x14ac:dyDescent="0.3">
      <c r="A2" s="12" t="s">
        <v>69</v>
      </c>
      <c r="B2" s="11" t="s">
        <v>68</v>
      </c>
    </row>
    <row r="3" spans="1:10" s="6" customFormat="1" ht="15" thickBot="1" x14ac:dyDescent="0.35"/>
    <row r="4" spans="1:10" ht="15" thickBot="1" x14ac:dyDescent="0.35">
      <c r="B4" s="481" t="s">
        <v>2</v>
      </c>
      <c r="C4" s="481" t="s">
        <v>11</v>
      </c>
      <c r="D4" s="487" t="s">
        <v>0</v>
      </c>
      <c r="E4" s="488"/>
      <c r="F4" s="489"/>
      <c r="G4" s="481" t="s">
        <v>6</v>
      </c>
      <c r="H4" s="481" t="s">
        <v>7</v>
      </c>
      <c r="I4" s="481" t="s">
        <v>12</v>
      </c>
      <c r="J4" s="481" t="s">
        <v>1</v>
      </c>
    </row>
    <row r="5" spans="1:10" ht="10.95" customHeight="1" thickBot="1" x14ac:dyDescent="0.35">
      <c r="B5" s="482"/>
      <c r="C5" s="482"/>
      <c r="D5" s="484" t="s">
        <v>5</v>
      </c>
      <c r="E5" s="485"/>
      <c r="F5" s="486"/>
      <c r="G5" s="482"/>
      <c r="H5" s="482"/>
      <c r="I5" s="482"/>
      <c r="J5" s="482"/>
    </row>
    <row r="6" spans="1:10" ht="15" thickBot="1" x14ac:dyDescent="0.35">
      <c r="B6" s="483"/>
      <c r="C6" s="483"/>
      <c r="D6" s="7" t="s">
        <v>3</v>
      </c>
      <c r="E6" s="8" t="s">
        <v>4</v>
      </c>
      <c r="F6" s="9" t="s">
        <v>15</v>
      </c>
      <c r="G6" s="483"/>
      <c r="H6" s="483"/>
      <c r="I6" s="483"/>
      <c r="J6" s="483"/>
    </row>
    <row r="7" spans="1:10" ht="89.4" customHeight="1" thickBot="1" x14ac:dyDescent="0.35">
      <c r="B7" s="477" t="s">
        <v>47</v>
      </c>
      <c r="C7" s="28" t="s">
        <v>218</v>
      </c>
      <c r="D7" s="479" t="s">
        <v>215</v>
      </c>
      <c r="E7" s="3" t="s">
        <v>49</v>
      </c>
      <c r="F7" s="4" t="s">
        <v>48</v>
      </c>
      <c r="G7" s="1" t="s">
        <v>50</v>
      </c>
      <c r="H7" s="1" t="s">
        <v>13</v>
      </c>
      <c r="I7" s="1" t="s">
        <v>13</v>
      </c>
      <c r="J7" s="479" t="s">
        <v>20</v>
      </c>
    </row>
    <row r="8" spans="1:10" ht="22.95" customHeight="1" thickBot="1" x14ac:dyDescent="0.35">
      <c r="B8" s="478"/>
      <c r="C8" s="47"/>
      <c r="D8" s="480"/>
      <c r="E8" s="2"/>
      <c r="F8" s="5" t="s">
        <v>17</v>
      </c>
      <c r="G8" s="1" t="s">
        <v>8</v>
      </c>
      <c r="H8" s="1" t="s">
        <v>8</v>
      </c>
      <c r="I8" s="1" t="s">
        <v>8</v>
      </c>
      <c r="J8" s="480"/>
    </row>
    <row r="9" spans="1:10" s="6" customFormat="1" x14ac:dyDescent="0.3"/>
    <row r="10" spans="1:10" s="6" customFormat="1" x14ac:dyDescent="0.3"/>
    <row r="11" spans="1:10" s="6" customFormat="1" x14ac:dyDescent="0.3"/>
    <row r="12" spans="1:10" s="6" customFormat="1" x14ac:dyDescent="0.3"/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</sheetData>
  <mergeCells count="11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workbookViewId="0">
      <selection activeCell="D7" sqref="D7:D8"/>
    </sheetView>
  </sheetViews>
  <sheetFormatPr baseColWidth="10" defaultRowHeight="14.4" x14ac:dyDescent="0.3"/>
  <cols>
    <col min="1" max="1" width="11.5546875" style="6"/>
    <col min="2" max="2" width="17.109375" customWidth="1"/>
    <col min="3" max="3" width="9.88671875" customWidth="1"/>
    <col min="4" max="4" width="22.33203125" bestFit="1" customWidth="1"/>
    <col min="5" max="5" width="60.33203125" bestFit="1" customWidth="1"/>
    <col min="6" max="6" width="13.88671875" customWidth="1"/>
    <col min="7" max="7" width="13" customWidth="1"/>
    <col min="8" max="8" width="13.109375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ht="15.6" x14ac:dyDescent="0.3">
      <c r="A2" s="12">
        <v>10.3</v>
      </c>
      <c r="B2" s="11" t="s">
        <v>216</v>
      </c>
    </row>
    <row r="3" spans="1:10" s="6" customFormat="1" ht="15" thickBot="1" x14ac:dyDescent="0.35"/>
    <row r="4" spans="1:10" ht="15" thickBot="1" x14ac:dyDescent="0.35">
      <c r="B4" s="481" t="s">
        <v>2</v>
      </c>
      <c r="C4" s="481" t="s">
        <v>11</v>
      </c>
      <c r="D4" s="487" t="s">
        <v>0</v>
      </c>
      <c r="E4" s="488"/>
      <c r="F4" s="489"/>
      <c r="G4" s="481" t="s">
        <v>6</v>
      </c>
      <c r="H4" s="481" t="s">
        <v>7</v>
      </c>
      <c r="I4" s="481" t="s">
        <v>12</v>
      </c>
      <c r="J4" s="481" t="s">
        <v>1</v>
      </c>
    </row>
    <row r="5" spans="1:10" ht="10.95" customHeight="1" thickBot="1" x14ac:dyDescent="0.35">
      <c r="B5" s="482"/>
      <c r="C5" s="482"/>
      <c r="D5" s="484" t="s">
        <v>5</v>
      </c>
      <c r="E5" s="485"/>
      <c r="F5" s="486"/>
      <c r="G5" s="482"/>
      <c r="H5" s="482"/>
      <c r="I5" s="482"/>
      <c r="J5" s="482"/>
    </row>
    <row r="6" spans="1:10" ht="15" thickBot="1" x14ac:dyDescent="0.35">
      <c r="B6" s="483"/>
      <c r="C6" s="483"/>
      <c r="D6" s="7" t="s">
        <v>3</v>
      </c>
      <c r="E6" s="8" t="s">
        <v>4</v>
      </c>
      <c r="F6" s="9" t="s">
        <v>15</v>
      </c>
      <c r="G6" s="483"/>
      <c r="H6" s="483"/>
      <c r="I6" s="483"/>
      <c r="J6" s="483"/>
    </row>
    <row r="7" spans="1:10" ht="70.95" customHeight="1" thickBot="1" x14ac:dyDescent="0.35">
      <c r="B7" s="477" t="s">
        <v>38</v>
      </c>
      <c r="C7" s="28" t="s">
        <v>217</v>
      </c>
      <c r="D7" s="479" t="s">
        <v>219</v>
      </c>
      <c r="E7" s="3" t="s">
        <v>45</v>
      </c>
      <c r="F7" s="4" t="s">
        <v>36</v>
      </c>
      <c r="G7" s="1" t="s">
        <v>37</v>
      </c>
      <c r="H7" s="1" t="s">
        <v>37</v>
      </c>
      <c r="I7" s="1" t="s">
        <v>13</v>
      </c>
      <c r="J7" s="479" t="s">
        <v>20</v>
      </c>
    </row>
    <row r="8" spans="1:10" ht="60" customHeight="1" thickBot="1" x14ac:dyDescent="0.35">
      <c r="B8" s="478"/>
      <c r="C8" s="48"/>
      <c r="D8" s="480"/>
      <c r="E8" s="2"/>
      <c r="F8" s="5" t="s">
        <v>21</v>
      </c>
      <c r="G8" s="1" t="s">
        <v>8</v>
      </c>
      <c r="H8" s="1" t="s">
        <v>8</v>
      </c>
      <c r="I8" s="1" t="s">
        <v>8</v>
      </c>
      <c r="J8" s="480"/>
    </row>
    <row r="9" spans="1:10" ht="97.2" hidden="1" customHeight="1" thickBot="1" x14ac:dyDescent="0.35">
      <c r="B9" s="477" t="s">
        <v>38</v>
      </c>
      <c r="C9" s="479" t="s">
        <v>39</v>
      </c>
      <c r="D9" s="479" t="s">
        <v>40</v>
      </c>
      <c r="E9" s="3" t="s">
        <v>46</v>
      </c>
      <c r="F9" s="4" t="s">
        <v>41</v>
      </c>
      <c r="G9" s="1" t="s">
        <v>37</v>
      </c>
      <c r="H9" s="1" t="s">
        <v>37</v>
      </c>
      <c r="I9" s="1" t="s">
        <v>13</v>
      </c>
      <c r="J9" s="479" t="s">
        <v>20</v>
      </c>
    </row>
    <row r="10" spans="1:10" ht="21.6" hidden="1" customHeight="1" thickBot="1" x14ac:dyDescent="0.35">
      <c r="B10" s="478"/>
      <c r="C10" s="480"/>
      <c r="D10" s="480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80"/>
    </row>
    <row r="11" spans="1:10" s="6" customFormat="1" x14ac:dyDescent="0.3"/>
    <row r="12" spans="1:10" s="6" customFormat="1" x14ac:dyDescent="0.3"/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</sheetData>
  <mergeCells count="15">
    <mergeCell ref="B9:B10"/>
    <mergeCell ref="C9:C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workbookViewId="0">
      <selection activeCell="D13" sqref="D13"/>
    </sheetView>
  </sheetViews>
  <sheetFormatPr baseColWidth="10" defaultRowHeight="14.4" x14ac:dyDescent="0.3"/>
  <cols>
    <col min="1" max="1" width="11.5546875" style="6"/>
    <col min="2" max="2" width="15.6640625" customWidth="1"/>
    <col min="3" max="3" width="7.6640625" bestFit="1" customWidth="1"/>
    <col min="4" max="4" width="22.33203125" bestFit="1" customWidth="1"/>
    <col min="5" max="5" width="50" customWidth="1"/>
    <col min="6" max="6" width="12.109375" customWidth="1"/>
    <col min="7" max="7" width="12.33203125" customWidth="1"/>
    <col min="8" max="8" width="12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x14ac:dyDescent="0.3">
      <c r="A2" s="12" t="s">
        <v>70</v>
      </c>
      <c r="B2" s="10" t="s">
        <v>71</v>
      </c>
    </row>
    <row r="3" spans="1:10" s="6" customFormat="1" ht="15" thickBot="1" x14ac:dyDescent="0.35"/>
    <row r="4" spans="1:10" ht="15" thickBot="1" x14ac:dyDescent="0.35">
      <c r="B4" s="481" t="s">
        <v>2</v>
      </c>
      <c r="C4" s="481" t="s">
        <v>11</v>
      </c>
      <c r="D4" s="487" t="s">
        <v>0</v>
      </c>
      <c r="E4" s="488"/>
      <c r="F4" s="489"/>
      <c r="G4" s="481" t="s">
        <v>6</v>
      </c>
      <c r="H4" s="481" t="s">
        <v>7</v>
      </c>
      <c r="I4" s="481" t="s">
        <v>12</v>
      </c>
      <c r="J4" s="481" t="s">
        <v>1</v>
      </c>
    </row>
    <row r="5" spans="1:10" ht="10.95" customHeight="1" thickBot="1" x14ac:dyDescent="0.35">
      <c r="B5" s="482"/>
      <c r="C5" s="482"/>
      <c r="D5" s="484" t="s">
        <v>5</v>
      </c>
      <c r="E5" s="485"/>
      <c r="F5" s="486"/>
      <c r="G5" s="482"/>
      <c r="H5" s="482"/>
      <c r="I5" s="482"/>
      <c r="J5" s="482"/>
    </row>
    <row r="6" spans="1:10" ht="15" thickBot="1" x14ac:dyDescent="0.35">
      <c r="B6" s="483"/>
      <c r="C6" s="483"/>
      <c r="D6" s="7" t="s">
        <v>3</v>
      </c>
      <c r="E6" s="8" t="s">
        <v>4</v>
      </c>
      <c r="F6" s="9" t="s">
        <v>15</v>
      </c>
      <c r="G6" s="483"/>
      <c r="H6" s="483"/>
      <c r="I6" s="483"/>
      <c r="J6" s="483"/>
    </row>
    <row r="7" spans="1:10" ht="84" customHeight="1" thickBot="1" x14ac:dyDescent="0.35">
      <c r="B7" s="477" t="s">
        <v>220</v>
      </c>
      <c r="C7" s="46" t="s">
        <v>222</v>
      </c>
      <c r="D7" s="479" t="s">
        <v>221</v>
      </c>
      <c r="E7" s="3" t="s">
        <v>42</v>
      </c>
      <c r="F7" s="4" t="s">
        <v>16</v>
      </c>
      <c r="G7" s="1" t="s">
        <v>9</v>
      </c>
      <c r="H7" s="1" t="s">
        <v>10</v>
      </c>
      <c r="I7" s="1" t="s">
        <v>13</v>
      </c>
      <c r="J7" s="479" t="s">
        <v>14</v>
      </c>
    </row>
    <row r="8" spans="1:10" ht="21.6" customHeight="1" thickBot="1" x14ac:dyDescent="0.35">
      <c r="B8" s="478"/>
      <c r="C8" s="29"/>
      <c r="D8" s="480"/>
      <c r="E8" s="2"/>
      <c r="F8" s="5" t="s">
        <v>18</v>
      </c>
      <c r="G8" s="1" t="s">
        <v>8</v>
      </c>
      <c r="H8" s="1" t="s">
        <v>8</v>
      </c>
      <c r="I8" s="1" t="s">
        <v>8</v>
      </c>
      <c r="J8" s="480"/>
    </row>
    <row r="9" spans="1:10" s="6" customFormat="1" x14ac:dyDescent="0.3"/>
    <row r="10" spans="1:10" s="6" customFormat="1" x14ac:dyDescent="0.3"/>
    <row r="11" spans="1:10" s="6" customFormat="1" x14ac:dyDescent="0.3"/>
    <row r="12" spans="1:10" s="6" customFormat="1" x14ac:dyDescent="0.3"/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</sheetData>
  <mergeCells count="11">
    <mergeCell ref="B7:B8"/>
    <mergeCell ref="D7:D8"/>
    <mergeCell ref="J7:J8"/>
    <mergeCell ref="J4:J6"/>
    <mergeCell ref="D5:F5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0"/>
  <sheetViews>
    <sheetView workbookViewId="0">
      <pane ySplit="6" topLeftCell="A10" activePane="bottomLeft" state="frozen"/>
      <selection pane="bottomLeft" activeCell="C13" sqref="C13"/>
    </sheetView>
  </sheetViews>
  <sheetFormatPr baseColWidth="10" defaultRowHeight="14.4" x14ac:dyDescent="0.3"/>
  <cols>
    <col min="1" max="1" width="11.5546875" style="6"/>
    <col min="2" max="2" width="15.6640625" customWidth="1"/>
    <col min="3" max="3" width="11.6640625" customWidth="1"/>
    <col min="4" max="4" width="29" customWidth="1"/>
    <col min="5" max="5" width="64.33203125" customWidth="1"/>
    <col min="6" max="6" width="14.109375" customWidth="1"/>
    <col min="7" max="7" width="10.5546875" customWidth="1"/>
    <col min="8" max="9" width="10.6640625" customWidth="1"/>
    <col min="10" max="10" width="13.5546875" customWidth="1"/>
    <col min="11" max="27" width="11.5546875" style="6"/>
  </cols>
  <sheetData>
    <row r="1" spans="1:10" s="6" customFormat="1" x14ac:dyDescent="0.3"/>
    <row r="2" spans="1:10" s="6" customFormat="1" x14ac:dyDescent="0.3">
      <c r="B2" s="10" t="s">
        <v>64</v>
      </c>
    </row>
    <row r="3" spans="1:10" s="6" customFormat="1" ht="15" thickBot="1" x14ac:dyDescent="0.35">
      <c r="A3" s="12" t="s">
        <v>229</v>
      </c>
      <c r="B3" s="10" t="s">
        <v>72</v>
      </c>
    </row>
    <row r="4" spans="1:10" ht="15" thickBot="1" x14ac:dyDescent="0.35">
      <c r="B4" s="481" t="s">
        <v>2</v>
      </c>
      <c r="C4" s="481" t="s">
        <v>11</v>
      </c>
      <c r="D4" s="487" t="s">
        <v>0</v>
      </c>
      <c r="E4" s="488"/>
      <c r="F4" s="489"/>
      <c r="G4" s="481" t="s">
        <v>6</v>
      </c>
      <c r="H4" s="481" t="s">
        <v>7</v>
      </c>
      <c r="I4" s="481" t="s">
        <v>12</v>
      </c>
      <c r="J4" s="481" t="s">
        <v>1</v>
      </c>
    </row>
    <row r="5" spans="1:10" ht="10.95" customHeight="1" thickBot="1" x14ac:dyDescent="0.35">
      <c r="B5" s="482"/>
      <c r="C5" s="482"/>
      <c r="D5" s="484" t="s">
        <v>5</v>
      </c>
      <c r="E5" s="485"/>
      <c r="F5" s="486"/>
      <c r="G5" s="482"/>
      <c r="H5" s="482"/>
      <c r="I5" s="482"/>
      <c r="J5" s="482"/>
    </row>
    <row r="6" spans="1:10" ht="15" thickBot="1" x14ac:dyDescent="0.35">
      <c r="B6" s="483"/>
      <c r="C6" s="483"/>
      <c r="D6" s="7" t="s">
        <v>3</v>
      </c>
      <c r="E6" s="8" t="s">
        <v>4</v>
      </c>
      <c r="F6" s="9" t="s">
        <v>15</v>
      </c>
      <c r="G6" s="483"/>
      <c r="H6" s="483"/>
      <c r="I6" s="483"/>
      <c r="J6" s="483"/>
    </row>
    <row r="7" spans="1:10" ht="89.4" customHeight="1" thickBot="1" x14ac:dyDescent="0.35">
      <c r="B7" s="477" t="s">
        <v>24</v>
      </c>
      <c r="C7" s="31" t="s">
        <v>223</v>
      </c>
      <c r="D7" s="479" t="s">
        <v>231</v>
      </c>
      <c r="E7" s="3" t="s">
        <v>232</v>
      </c>
      <c r="F7" s="4" t="s">
        <v>230</v>
      </c>
      <c r="G7" s="1" t="s">
        <v>13</v>
      </c>
      <c r="H7" s="1" t="s">
        <v>13</v>
      </c>
      <c r="I7" s="1" t="s">
        <v>13</v>
      </c>
      <c r="J7" s="479" t="s">
        <v>20</v>
      </c>
    </row>
    <row r="8" spans="1:10" ht="21.6" customHeight="1" thickBot="1" x14ac:dyDescent="0.35">
      <c r="B8" s="478"/>
      <c r="C8" s="29"/>
      <c r="D8" s="480"/>
      <c r="E8" s="2"/>
      <c r="F8" s="5" t="s">
        <v>21</v>
      </c>
      <c r="G8" s="1" t="s">
        <v>8</v>
      </c>
      <c r="H8" s="1" t="s">
        <v>8</v>
      </c>
      <c r="I8" s="1" t="s">
        <v>8</v>
      </c>
      <c r="J8" s="480"/>
    </row>
    <row r="9" spans="1:10" ht="84" customHeight="1" thickBot="1" x14ac:dyDescent="0.35">
      <c r="B9" s="477" t="s">
        <v>25</v>
      </c>
      <c r="C9" s="31" t="s">
        <v>224</v>
      </c>
      <c r="D9" s="479" t="s">
        <v>237</v>
      </c>
      <c r="E9" s="3" t="s">
        <v>22</v>
      </c>
      <c r="F9" s="4" t="s">
        <v>23</v>
      </c>
      <c r="G9" s="1" t="s">
        <v>13</v>
      </c>
      <c r="H9" s="1" t="s">
        <v>13</v>
      </c>
      <c r="I9" s="1" t="s">
        <v>13</v>
      </c>
      <c r="J9" s="479" t="s">
        <v>20</v>
      </c>
    </row>
    <row r="10" spans="1:10" ht="21.6" customHeight="1" thickBot="1" x14ac:dyDescent="0.35">
      <c r="B10" s="478"/>
      <c r="C10" s="29"/>
      <c r="D10" s="480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80"/>
    </row>
    <row r="11" spans="1:10" s="6" customFormat="1" ht="83.4" thickBot="1" x14ac:dyDescent="0.35">
      <c r="B11" s="477" t="s">
        <v>233</v>
      </c>
      <c r="C11" s="31" t="s">
        <v>225</v>
      </c>
      <c r="D11" s="479" t="s">
        <v>236</v>
      </c>
      <c r="E11" s="3" t="s">
        <v>26</v>
      </c>
      <c r="F11" s="4" t="s">
        <v>27</v>
      </c>
      <c r="G11" s="1" t="s">
        <v>13</v>
      </c>
      <c r="H11" s="1" t="s">
        <v>13</v>
      </c>
      <c r="I11" s="1" t="s">
        <v>13</v>
      </c>
      <c r="J11" s="479" t="s">
        <v>20</v>
      </c>
    </row>
    <row r="12" spans="1:10" s="6" customFormat="1" ht="21.6" customHeight="1" thickBot="1" x14ac:dyDescent="0.35">
      <c r="B12" s="478"/>
      <c r="C12" s="29"/>
      <c r="D12" s="480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80"/>
    </row>
    <row r="13" spans="1:10" s="6" customFormat="1" ht="55.8" thickBot="1" x14ac:dyDescent="0.35">
      <c r="B13" s="477" t="s">
        <v>28</v>
      </c>
      <c r="C13" s="31" t="s">
        <v>226</v>
      </c>
      <c r="D13" s="479" t="s">
        <v>239</v>
      </c>
      <c r="E13" s="3" t="s">
        <v>234</v>
      </c>
      <c r="F13" s="4" t="s">
        <v>235</v>
      </c>
      <c r="G13" s="1" t="s">
        <v>13</v>
      </c>
      <c r="H13" s="1" t="s">
        <v>13</v>
      </c>
      <c r="I13" s="1" t="s">
        <v>13</v>
      </c>
      <c r="J13" s="479" t="s">
        <v>29</v>
      </c>
    </row>
    <row r="14" spans="1:10" s="6" customFormat="1" ht="22.95" customHeight="1" thickBot="1" x14ac:dyDescent="0.35">
      <c r="B14" s="478"/>
      <c r="C14" s="29"/>
      <c r="D14" s="480"/>
      <c r="E14" s="2"/>
      <c r="F14" s="5" t="s">
        <v>21</v>
      </c>
      <c r="G14" s="1" t="s">
        <v>8</v>
      </c>
      <c r="H14" s="1" t="s">
        <v>8</v>
      </c>
      <c r="I14" s="1" t="s">
        <v>8</v>
      </c>
      <c r="J14" s="480"/>
    </row>
    <row r="15" spans="1:10" s="6" customFormat="1" ht="84.6" hidden="1" customHeight="1" thickBot="1" x14ac:dyDescent="0.35">
      <c r="B15" s="477" t="s">
        <v>28</v>
      </c>
      <c r="C15" s="31" t="s">
        <v>227</v>
      </c>
      <c r="D15" s="479" t="s">
        <v>30</v>
      </c>
      <c r="E15" s="3" t="s">
        <v>31</v>
      </c>
      <c r="F15" s="4" t="s">
        <v>32</v>
      </c>
      <c r="G15" s="1" t="s">
        <v>13</v>
      </c>
      <c r="H15" s="1" t="s">
        <v>13</v>
      </c>
      <c r="I15" s="1" t="s">
        <v>13</v>
      </c>
      <c r="J15" s="479" t="s">
        <v>20</v>
      </c>
    </row>
    <row r="16" spans="1:10" s="6" customFormat="1" ht="22.95" hidden="1" customHeight="1" thickBot="1" x14ac:dyDescent="0.35">
      <c r="B16" s="478"/>
      <c r="C16" s="29"/>
      <c r="D16" s="480"/>
      <c r="E16" s="2"/>
      <c r="F16" s="5" t="s">
        <v>21</v>
      </c>
      <c r="G16" s="1" t="s">
        <v>8</v>
      </c>
      <c r="H16" s="1" t="s">
        <v>8</v>
      </c>
      <c r="I16" s="1" t="s">
        <v>8</v>
      </c>
      <c r="J16" s="480"/>
    </row>
    <row r="17" spans="2:10" s="6" customFormat="1" ht="83.4" thickBot="1" x14ac:dyDescent="0.35">
      <c r="B17" s="477" t="s">
        <v>28</v>
      </c>
      <c r="C17" s="31" t="s">
        <v>227</v>
      </c>
      <c r="D17" s="479" t="s">
        <v>238</v>
      </c>
      <c r="E17" s="3" t="s">
        <v>43</v>
      </c>
      <c r="F17" s="4" t="s">
        <v>33</v>
      </c>
      <c r="G17" s="1" t="s">
        <v>13</v>
      </c>
      <c r="H17" s="1" t="s">
        <v>13</v>
      </c>
      <c r="I17" s="1" t="s">
        <v>13</v>
      </c>
      <c r="J17" s="479" t="s">
        <v>20</v>
      </c>
    </row>
    <row r="18" spans="2:10" s="6" customFormat="1" ht="17.399999999999999" customHeight="1" thickBot="1" x14ac:dyDescent="0.35">
      <c r="B18" s="478"/>
      <c r="C18" s="29"/>
      <c r="D18" s="480"/>
      <c r="E18" s="2"/>
      <c r="F18" s="5" t="s">
        <v>21</v>
      </c>
      <c r="G18" s="1" t="s">
        <v>8</v>
      </c>
      <c r="H18" s="1" t="s">
        <v>8</v>
      </c>
      <c r="I18" s="1" t="s">
        <v>8</v>
      </c>
      <c r="J18" s="480"/>
    </row>
    <row r="19" spans="2:10" s="6" customFormat="1" ht="83.4" hidden="1" thickBot="1" x14ac:dyDescent="0.35">
      <c r="B19" s="477" t="s">
        <v>28</v>
      </c>
      <c r="C19" s="31" t="s">
        <v>228</v>
      </c>
      <c r="D19" s="479" t="s">
        <v>34</v>
      </c>
      <c r="E19" s="3" t="s">
        <v>44</v>
      </c>
      <c r="F19" s="4" t="s">
        <v>35</v>
      </c>
      <c r="G19" s="1" t="s">
        <v>13</v>
      </c>
      <c r="H19" s="1" t="s">
        <v>13</v>
      </c>
      <c r="I19" s="1" t="s">
        <v>13</v>
      </c>
      <c r="J19" s="479" t="s">
        <v>20</v>
      </c>
    </row>
    <row r="20" spans="2:10" s="6" customFormat="1" ht="22.95" hidden="1" customHeight="1" thickBot="1" x14ac:dyDescent="0.35">
      <c r="B20" s="478"/>
      <c r="C20" s="29"/>
      <c r="D20" s="480"/>
      <c r="E20" s="2"/>
      <c r="F20" s="5" t="s">
        <v>21</v>
      </c>
      <c r="G20" s="1" t="s">
        <v>8</v>
      </c>
      <c r="H20" s="1" t="s">
        <v>8</v>
      </c>
      <c r="I20" s="1" t="s">
        <v>8</v>
      </c>
      <c r="J20" s="480"/>
    </row>
    <row r="21" spans="2:10" s="6" customFormat="1" x14ac:dyDescent="0.3"/>
    <row r="22" spans="2:10" s="6" customFormat="1" x14ac:dyDescent="0.3"/>
    <row r="23" spans="2:10" s="6" customFormat="1" x14ac:dyDescent="0.3"/>
    <row r="24" spans="2:10" s="6" customFormat="1" x14ac:dyDescent="0.3"/>
    <row r="25" spans="2:10" s="6" customFormat="1" x14ac:dyDescent="0.3"/>
    <row r="26" spans="2:10" s="6" customFormat="1" x14ac:dyDescent="0.3"/>
    <row r="27" spans="2:10" s="6" customFormat="1" x14ac:dyDescent="0.3"/>
    <row r="28" spans="2:10" s="6" customFormat="1" x14ac:dyDescent="0.3"/>
    <row r="29" spans="2:10" s="6" customFormat="1" x14ac:dyDescent="0.3"/>
    <row r="30" spans="2:10" s="6" customFormat="1" x14ac:dyDescent="0.3"/>
    <row r="31" spans="2:10" s="6" customFormat="1" x14ac:dyDescent="0.3"/>
    <row r="32" spans="2:10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  <row r="39" s="6" customFormat="1" x14ac:dyDescent="0.3"/>
    <row r="40" s="6" customFormat="1" x14ac:dyDescent="0.3"/>
  </sheetData>
  <mergeCells count="29">
    <mergeCell ref="B17:B18"/>
    <mergeCell ref="D17:D18"/>
    <mergeCell ref="J17:J18"/>
    <mergeCell ref="B19:B20"/>
    <mergeCell ref="D19:D20"/>
    <mergeCell ref="J19:J20"/>
    <mergeCell ref="B13:B14"/>
    <mergeCell ref="D13:D14"/>
    <mergeCell ref="J13:J14"/>
    <mergeCell ref="B15:B16"/>
    <mergeCell ref="D15:D16"/>
    <mergeCell ref="J15:J16"/>
    <mergeCell ref="B9:B10"/>
    <mergeCell ref="D9:D10"/>
    <mergeCell ref="J9:J10"/>
    <mergeCell ref="B11:B12"/>
    <mergeCell ref="D11:D12"/>
    <mergeCell ref="J11:J12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pageSetup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selection activeCell="B11" sqref="B9:B12"/>
    </sheetView>
  </sheetViews>
  <sheetFormatPr baseColWidth="10" defaultRowHeight="14.4" x14ac:dyDescent="0.3"/>
  <cols>
    <col min="1" max="1" width="11.5546875" style="6"/>
    <col min="2" max="2" width="15.6640625" customWidth="1"/>
    <col min="3" max="3" width="9.88671875" customWidth="1"/>
    <col min="4" max="4" width="22.33203125" bestFit="1" customWidth="1"/>
    <col min="5" max="5" width="50" customWidth="1"/>
    <col min="6" max="6" width="12.109375" customWidth="1"/>
    <col min="7" max="7" width="10.5546875" customWidth="1"/>
    <col min="8" max="8" width="13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x14ac:dyDescent="0.3">
      <c r="A2" s="12" t="s">
        <v>240</v>
      </c>
      <c r="B2" s="10" t="s">
        <v>67</v>
      </c>
    </row>
    <row r="3" spans="1:10" s="6" customFormat="1" ht="15" thickBot="1" x14ac:dyDescent="0.35"/>
    <row r="4" spans="1:10" ht="15" thickBot="1" x14ac:dyDescent="0.35">
      <c r="B4" s="481" t="s">
        <v>2</v>
      </c>
      <c r="C4" s="481" t="s">
        <v>11</v>
      </c>
      <c r="D4" s="487" t="s">
        <v>0</v>
      </c>
      <c r="E4" s="488"/>
      <c r="F4" s="489"/>
      <c r="G4" s="481" t="s">
        <v>6</v>
      </c>
      <c r="H4" s="481" t="s">
        <v>7</v>
      </c>
      <c r="I4" s="481" t="s">
        <v>12</v>
      </c>
      <c r="J4" s="481" t="s">
        <v>1</v>
      </c>
    </row>
    <row r="5" spans="1:10" ht="10.95" customHeight="1" thickBot="1" x14ac:dyDescent="0.35">
      <c r="B5" s="482"/>
      <c r="C5" s="482"/>
      <c r="D5" s="484" t="s">
        <v>5</v>
      </c>
      <c r="E5" s="485"/>
      <c r="F5" s="486"/>
      <c r="G5" s="482"/>
      <c r="H5" s="482"/>
      <c r="I5" s="482"/>
      <c r="J5" s="482"/>
    </row>
    <row r="6" spans="1:10" ht="15" thickBot="1" x14ac:dyDescent="0.35">
      <c r="B6" s="483"/>
      <c r="C6" s="483"/>
      <c r="D6" s="7" t="s">
        <v>3</v>
      </c>
      <c r="E6" s="8" t="s">
        <v>4</v>
      </c>
      <c r="F6" s="9" t="s">
        <v>15</v>
      </c>
      <c r="G6" s="483"/>
      <c r="H6" s="483"/>
      <c r="I6" s="483"/>
      <c r="J6" s="483"/>
    </row>
    <row r="7" spans="1:10" ht="61.95" customHeight="1" thickBot="1" x14ac:dyDescent="0.35">
      <c r="B7" s="477" t="s">
        <v>19</v>
      </c>
      <c r="C7" s="31" t="s">
        <v>242</v>
      </c>
      <c r="D7" s="479" t="s">
        <v>247</v>
      </c>
      <c r="E7" s="3" t="s">
        <v>245</v>
      </c>
      <c r="F7" s="4" t="s">
        <v>244</v>
      </c>
      <c r="G7" s="1" t="s">
        <v>13</v>
      </c>
      <c r="H7" s="1" t="s">
        <v>13</v>
      </c>
      <c r="I7" s="1" t="s">
        <v>13</v>
      </c>
      <c r="J7" s="479" t="s">
        <v>20</v>
      </c>
    </row>
    <row r="8" spans="1:10" ht="25.95" customHeight="1" thickBot="1" x14ac:dyDescent="0.35">
      <c r="B8" s="478"/>
      <c r="C8" s="29"/>
      <c r="D8" s="480"/>
      <c r="E8" s="2"/>
      <c r="F8" s="5" t="s">
        <v>21</v>
      </c>
      <c r="G8" s="1" t="s">
        <v>8</v>
      </c>
      <c r="H8" s="1" t="s">
        <v>8</v>
      </c>
      <c r="I8" s="1" t="s">
        <v>8</v>
      </c>
      <c r="J8" s="480"/>
    </row>
    <row r="9" spans="1:10" ht="84" customHeight="1" thickBot="1" x14ac:dyDescent="0.35">
      <c r="B9" s="477" t="s">
        <v>19</v>
      </c>
      <c r="C9" s="31" t="s">
        <v>243</v>
      </c>
      <c r="D9" s="495" t="s">
        <v>246</v>
      </c>
      <c r="E9" s="3" t="s">
        <v>245</v>
      </c>
      <c r="F9" s="4" t="s">
        <v>248</v>
      </c>
      <c r="G9" s="1" t="s">
        <v>13</v>
      </c>
      <c r="H9" s="1" t="s">
        <v>13</v>
      </c>
      <c r="I9" s="1" t="s">
        <v>13</v>
      </c>
      <c r="J9" s="479" t="s">
        <v>20</v>
      </c>
    </row>
    <row r="10" spans="1:10" ht="21.6" customHeight="1" thickBot="1" x14ac:dyDescent="0.35">
      <c r="B10" s="478"/>
      <c r="C10" s="29"/>
      <c r="D10" s="480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80"/>
    </row>
    <row r="11" spans="1:10" s="6" customFormat="1" ht="83.4" thickBot="1" x14ac:dyDescent="0.35">
      <c r="B11" s="477" t="s">
        <v>19</v>
      </c>
      <c r="C11" s="31" t="s">
        <v>241</v>
      </c>
      <c r="D11" s="479" t="s">
        <v>249</v>
      </c>
      <c r="E11" s="3" t="s">
        <v>73</v>
      </c>
      <c r="F11" s="4" t="s">
        <v>74</v>
      </c>
      <c r="G11" s="1" t="s">
        <v>13</v>
      </c>
      <c r="H11" s="1" t="s">
        <v>13</v>
      </c>
      <c r="I11" s="1" t="s">
        <v>13</v>
      </c>
      <c r="J11" s="479" t="s">
        <v>20</v>
      </c>
    </row>
    <row r="12" spans="1:10" s="6" customFormat="1" ht="21.6" customHeight="1" thickBot="1" x14ac:dyDescent="0.35">
      <c r="B12" s="478"/>
      <c r="C12" s="29"/>
      <c r="D12" s="480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80"/>
    </row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  <row r="39" s="6" customFormat="1" x14ac:dyDescent="0.3"/>
    <row r="40" s="6" customFormat="1" x14ac:dyDescent="0.3"/>
  </sheetData>
  <mergeCells count="17">
    <mergeCell ref="C4:C6"/>
    <mergeCell ref="B11:B12"/>
    <mergeCell ref="D11:D12"/>
    <mergeCell ref="J11:J12"/>
    <mergeCell ref="I4:I6"/>
    <mergeCell ref="J7:J8"/>
    <mergeCell ref="B9:B10"/>
    <mergeCell ref="D9:D10"/>
    <mergeCell ref="J9:J10"/>
    <mergeCell ref="D4:F4"/>
    <mergeCell ref="D5:F5"/>
    <mergeCell ref="B4:B6"/>
    <mergeCell ref="G4:G6"/>
    <mergeCell ref="J4:J6"/>
    <mergeCell ref="B7:B8"/>
    <mergeCell ref="D7:D8"/>
    <mergeCell ref="H4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</vt:i4>
      </vt:variant>
    </vt:vector>
  </HeadingPairs>
  <TitlesOfParts>
    <vt:vector size="16" baseType="lpstr">
      <vt:lpstr>ESTRATEGIAS</vt:lpstr>
      <vt:lpstr>ALINEAMIENTO-INT</vt:lpstr>
      <vt:lpstr>matriz_TOTAL</vt:lpstr>
      <vt:lpstr>ORG(GESTOR - SUBCONTRATISTA)</vt:lpstr>
      <vt:lpstr>MATRIZ SERV-PBVRP</vt:lpstr>
      <vt:lpstr>PRES-DET-SCG</vt:lpstr>
      <vt:lpstr>PAQ_DIQUE-CAÑETA</vt:lpstr>
      <vt:lpstr>PAQ_DIQUE-HUAURA</vt:lpstr>
      <vt:lpstr>6.1. ALIN_INT</vt:lpstr>
      <vt:lpstr>10.1. MANEJO_CRISIS</vt:lpstr>
      <vt:lpstr>10.2. ACOMP_PRED</vt:lpstr>
      <vt:lpstr>10.3. PRO_INC_MOL</vt:lpstr>
      <vt:lpstr>10.4.PRO-ADQ-VIE-SERV</vt:lpstr>
      <vt:lpstr>10.5.PRO_COM_CONS</vt:lpstr>
      <vt:lpstr>10.6.PRO-ATE-QR</vt:lpstr>
      <vt:lpstr>matriz_TOTAL!Área_de_impresión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HP</cp:lastModifiedBy>
  <dcterms:created xsi:type="dcterms:W3CDTF">2023-02-02T13:06:21Z</dcterms:created>
  <dcterms:modified xsi:type="dcterms:W3CDTF">2024-10-29T17:38:39Z</dcterms:modified>
</cp:coreProperties>
</file>