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D3668D39-8CF6-4465-A773-4B604ED1A19F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Directo'!$B$15:$G$181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29" l="1"/>
  <c r="G164" i="27"/>
  <c r="G107" i="27"/>
  <c r="G71" i="27"/>
  <c r="G50" i="27"/>
  <c r="G174" i="27"/>
  <c r="G175" i="27"/>
  <c r="G176" i="27"/>
  <c r="G177" i="27"/>
  <c r="G178" i="27"/>
  <c r="G179" i="27"/>
  <c r="G180" i="27"/>
  <c r="G181" i="27"/>
  <c r="G173" i="27"/>
  <c r="G172" i="27"/>
  <c r="G171" i="27" s="1"/>
  <c r="G170" i="27"/>
  <c r="G169" i="27"/>
  <c r="G168" i="27" s="1"/>
  <c r="G166" i="27"/>
  <c r="G167" i="27"/>
  <c r="G165" i="27"/>
  <c r="G163" i="27"/>
  <c r="G162" i="27" s="1"/>
  <c r="G160" i="27"/>
  <c r="G161" i="27"/>
  <c r="G159" i="27"/>
  <c r="G158" i="27" s="1"/>
  <c r="G157" i="27"/>
  <c r="G156" i="27" s="1"/>
  <c r="G155" i="27"/>
  <c r="G154" i="27"/>
  <c r="G153" i="27" s="1"/>
  <c r="G152" i="27"/>
  <c r="G150" i="27" s="1"/>
  <c r="G151" i="27"/>
  <c r="G143" i="27"/>
  <c r="G144" i="27"/>
  <c r="G145" i="27"/>
  <c r="G146" i="27"/>
  <c r="G147" i="27"/>
  <c r="G141" i="27" s="1"/>
  <c r="G148" i="27"/>
  <c r="G149" i="27"/>
  <c r="G142" i="27"/>
  <c r="G138" i="27"/>
  <c r="G139" i="27"/>
  <c r="G137" i="27"/>
  <c r="G136" i="27" s="1"/>
  <c r="G130" i="27"/>
  <c r="G131" i="27"/>
  <c r="G132" i="27"/>
  <c r="G133" i="27"/>
  <c r="G134" i="27"/>
  <c r="G135" i="27"/>
  <c r="G129" i="27"/>
  <c r="G128" i="27" s="1"/>
  <c r="G127" i="27" s="1"/>
  <c r="G124" i="27"/>
  <c r="G125" i="27"/>
  <c r="G123" i="27"/>
  <c r="G122" i="27" s="1"/>
  <c r="G121" i="27"/>
  <c r="G120" i="27"/>
  <c r="G119" i="27" s="1"/>
  <c r="G113" i="27"/>
  <c r="G114" i="27"/>
  <c r="G115" i="27"/>
  <c r="G116" i="27"/>
  <c r="G117" i="27"/>
  <c r="G118" i="27"/>
  <c r="G112" i="27"/>
  <c r="G111" i="27" s="1"/>
  <c r="G110" i="27" s="1"/>
  <c r="G109" i="27" s="1"/>
  <c r="G108" i="27"/>
  <c r="G105" i="27"/>
  <c r="G106" i="27"/>
  <c r="G104" i="27"/>
  <c r="G103" i="27" s="1"/>
  <c r="G96" i="27"/>
  <c r="G97" i="27"/>
  <c r="G98" i="27"/>
  <c r="G99" i="27"/>
  <c r="G100" i="27"/>
  <c r="G101" i="27"/>
  <c r="G95" i="27"/>
  <c r="G94" i="27" s="1"/>
  <c r="G93" i="27" s="1"/>
  <c r="G92" i="27" s="1"/>
  <c r="G91" i="27" s="1"/>
  <c r="G89" i="27"/>
  <c r="G90" i="27"/>
  <c r="G88" i="27"/>
  <c r="G87" i="27" s="1"/>
  <c r="G86" i="27"/>
  <c r="G85" i="27"/>
  <c r="G84" i="27" s="1"/>
  <c r="G78" i="27"/>
  <c r="G79" i="27"/>
  <c r="G80" i="27"/>
  <c r="G81" i="27"/>
  <c r="G82" i="27"/>
  <c r="G83" i="27"/>
  <c r="G77" i="27"/>
  <c r="G76" i="27" s="1"/>
  <c r="G75" i="27" s="1"/>
  <c r="G74" i="27" s="1"/>
  <c r="G73" i="27" s="1"/>
  <c r="G72" i="27"/>
  <c r="G68" i="27"/>
  <c r="G69" i="27"/>
  <c r="G70" i="27"/>
  <c r="G67" i="27"/>
  <c r="G66" i="27" s="1"/>
  <c r="G64" i="27"/>
  <c r="G65" i="27"/>
  <c r="G63" i="27"/>
  <c r="G62" i="27"/>
  <c r="G61" i="27" s="1"/>
  <c r="G60" i="27"/>
  <c r="G59" i="27"/>
  <c r="G58" i="27" s="1"/>
  <c r="G57" i="27"/>
  <c r="G56" i="27" s="1"/>
  <c r="G55" i="27"/>
  <c r="G54" i="27"/>
  <c r="G53" i="27" s="1"/>
  <c r="G52" i="27"/>
  <c r="G51" i="27"/>
  <c r="G48" i="27"/>
  <c r="G45" i="27"/>
  <c r="G44" i="27" s="1"/>
  <c r="G47" i="27"/>
  <c r="G46" i="27"/>
  <c r="G43" i="27"/>
  <c r="G42" i="27"/>
  <c r="G41" i="27" s="1"/>
  <c r="G40" i="27"/>
  <c r="G39" i="27" s="1"/>
  <c r="G37" i="27"/>
  <c r="G38" i="27"/>
  <c r="G36" i="27"/>
  <c r="G35" i="27"/>
  <c r="G34" i="27" s="1"/>
  <c r="G32" i="27"/>
  <c r="G31" i="27"/>
  <c r="G30" i="27" s="1"/>
  <c r="G29" i="27"/>
  <c r="G27" i="27" s="1"/>
  <c r="G28" i="27"/>
  <c r="G21" i="27"/>
  <c r="G22" i="27"/>
  <c r="G23" i="27"/>
  <c r="G24" i="27"/>
  <c r="G25" i="27"/>
  <c r="G26" i="27"/>
  <c r="G20" i="27"/>
  <c r="G19" i="27" s="1"/>
  <c r="G18" i="27" s="1"/>
  <c r="F36" i="29"/>
  <c r="F34" i="29"/>
  <c r="F31" i="29"/>
  <c r="F29" i="29"/>
  <c r="F28" i="29"/>
  <c r="F26" i="29"/>
  <c r="F24" i="29"/>
  <c r="F23" i="29"/>
  <c r="F22" i="29"/>
  <c r="F20" i="29"/>
  <c r="F19" i="29"/>
  <c r="F18" i="29"/>
  <c r="F16" i="29"/>
  <c r="F15" i="29"/>
  <c r="F14" i="29"/>
  <c r="F12" i="29"/>
  <c r="E4" i="29"/>
  <c r="G140" i="27" l="1"/>
  <c r="G49" i="27"/>
  <c r="G126" i="27"/>
  <c r="G33" i="27"/>
  <c r="G17" i="27" s="1"/>
  <c r="F34" i="24" s="1"/>
  <c r="F36" i="24" s="1"/>
  <c r="F37" i="29"/>
  <c r="F35" i="24" s="1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<sst xmlns="http://schemas.openxmlformats.org/spreadsheetml/2006/main" count="897" uniqueCount="482">
  <si>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</si>
  <si>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</si>
  <si>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</si>
  <si>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</si>
  <si>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</si>
  <si>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</si>
  <si>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</si>
  <si>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</si>
  <si>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</si>
  <si>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</si>
  <si>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</si>
  <si>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</si>
  <si>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</si>
  <si>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</si>
  <si>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</si>
  <si>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</si>
  <si>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</si>
  <si>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</si>
  <si>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</si>
  <si>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</si>
  <si>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</si>
  <si>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</si>
  <si>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</si>
  <si>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</si>
  <si>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</si>
  <si>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</si>
  <si>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</si>
  <si>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</si>
  <si>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</si>
  <si>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</si>
  <si>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</si>
  <si>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</si>
  <si>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</si>
  <si>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</si>
  <si>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</si>
  <si>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</si>
  <si>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</si>
  <si>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</si>
  <si>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</si>
  <si>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</si>
  <si>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</si>
  <si>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</si>
  <si>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</si>
  <si>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</si>
  <si>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</si>
  <si>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</si>
  <si>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</si>
  <si>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</si>
  <si>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</si>
  <si>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</si>
  <si>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</si>
  <si>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</si>
  <si>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</si>
  <si>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</si>
  <si>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</si>
  <si>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</si>
  <si>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</si>
  <si>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</si>
  <si>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</si>
  <si>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</si>
  <si>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</si>
  <si>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</si>
  <si>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</si>
  <si>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</si>
  <si>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</si>
  <si>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</si>
  <si>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</si>
  <si>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</si>
  <si>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</si>
  <si>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</si>
  <si>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</si>
  <si>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</si>
  <si>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</si>
  <si>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</si>
  <si>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</si>
  <si>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</si>
  <si>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</si>
  <si>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</si>
  <si>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</si>
  <si>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</si>
  <si>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</si>
  <si>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</si>
  <si>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</si>
  <si>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</si>
  <si>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</si>
  <si>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</si>
  <si>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</si>
  <si>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</si>
  <si>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</si>
  <si>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</si>
  <si>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</si>
  <si>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</si>
  <si>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</si>
  <si>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</si>
  <si>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</si>
  <si>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</si>
  <si>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</si>
  <si>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</si>
  <si>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</si>
  <si>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</si>
  <si>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</si>
  <si>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</si>
  <si>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</si>
  <si>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</si>
  <si>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</si>
  <si>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</si>
  <si>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</si>
  <si>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</si>
  <si>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</si>
  <si>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</si>
  <si>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</si>
  <si>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</si>
  <si>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</si>
  <si>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</si>
  <si>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</si>
  <si>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</si>
  <si>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</si>
  <si>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</si>
  <si>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</si>
  <si>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</si>
  <si>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</si>
  <si>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</si>
  <si>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</si>
  <si>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</si>
  <si>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</si>
  <si>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</si>
  <si>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</si>
  <si>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</si>
  <si>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</si>
  <si>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</si>
  <si>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</si>
  <si>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</si>
  <si>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</si>
  <si>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</si>
  <si>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</si>
  <si>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</si>
  <si>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</si>
  <si>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</si>
  <si>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</si>
  <si>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</si>
  <si>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</si>
  <si>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</si>
  <si>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</si>
  <si>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</si>
  <si>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</si>
  <si>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</si>
  <si>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</si>
  <si>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</si>
  <si>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</si>
  <si>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</si>
  <si>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</si>
  <si>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</si>
  <si>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</si>
  <si>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</si>
  <si>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</si>
  <si>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</si>
  <si>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</si>
  <si>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</si>
  <si>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</si>
  <si>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</si>
  <si>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</si>
  <si>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</si>
  <si>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</si>
  <si>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</si>
  <si>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</si>
  <si>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</si>
  <si>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</si>
  <si>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</si>
  <si>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</si>
  <si>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</si>
  <si>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</si>
  <si>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</si>
  <si>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</si>
  <si>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</si>
  <si>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</si>
  <si>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</si>
  <si>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</si>
  <si>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</si>
  <si>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</si>
  <si>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</si>
  <si>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</si>
  <si>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</si>
  <si>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</si>
  <si>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</si>
  <si>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</si>
  <si>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</si>
  <si>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</si>
  <si>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</si>
  <si>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</si>
  <si>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</si>
  <si>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</si>
  <si>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</si>
  <si>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</si>
  <si>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</si>
  <si>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</si>
  <si>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</si>
  <si>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</si>
  <si>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</si>
  <si>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</si>
  <si>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</si>
  <si>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</si>
  <si>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</si>
  <si>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</si>
  <si>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</si>
  <si>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</si>
  <si>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</si>
  <si>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</si>
  <si>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</si>
  <si>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</si>
  <si>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</si>
  <si>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</si>
  <si>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</si>
  <si>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</si>
  <si>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</si>
  <si>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</si>
  <si>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</si>
  <si>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</si>
  <si>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</si>
  <si>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</si>
  <si>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</si>
  <si>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</si>
  <si>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</si>
  <si>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</si>
  <si>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</si>
  <si>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</si>
  <si>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</si>
  <si>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</si>
  <si>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</si>
  <si>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</si>
  <si>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</si>
  <si>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</si>
  <si>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</si>
  <si>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</si>
  <si>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</si>
  <si>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</si>
  <si>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</si>
  <si>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</si>
  <si>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</si>
  <si>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</si>
  <si>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</si>
  <si>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</si>
  <si>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</si>
  <si>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</si>
  <si>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</si>
  <si>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</si>
  <si>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</si>
  <si>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</si>
  <si>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</si>
  <si>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</si>
  <si>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</si>
  <si>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</si>
  <si>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</si>
  <si>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</si>
  <si>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</si>
  <si>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</si>
  <si>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</si>
  <si>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</si>
  <si>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</si>
  <si>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</si>
  <si>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</si>
  <si>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DESCRIPCIÓN</t>
  </si>
  <si>
    <t>Fecha: 16/06/2022</t>
  </si>
  <si>
    <t xml:space="preserve">TOTAL GASTOS GENERALES </t>
  </si>
  <si>
    <t>Baños químicos (alquiler, limpieza y mantenimiento)</t>
  </si>
  <si>
    <t>7. INSTALACIONES Y SERVICIOS</t>
  </si>
  <si>
    <t>Camioneta 4 x 4 Cabina doble Ruta corta</t>
  </si>
  <si>
    <t>6. MAQUINARIA Y EQUIPOS INDIRECTOS</t>
  </si>
  <si>
    <t>Agua en Botellas GG</t>
  </si>
  <si>
    <t xml:space="preserve">5. OPERACIÓN DE INSTALACIONES </t>
  </si>
  <si>
    <t>MONC (almuerzo)</t>
  </si>
  <si>
    <t>4. ALOJAMIENTO Y ALIMENTACIÓN</t>
  </si>
  <si>
    <t>3. TRANSPORTE DE PERSONAL</t>
  </si>
  <si>
    <t>EPP personal indirecto</t>
  </si>
  <si>
    <t>Fotocheck</t>
  </si>
  <si>
    <t>Exámenes médicos personal indirecto</t>
  </si>
  <si>
    <t>2. REQUERIMIENTOS PERSONAL</t>
  </si>
  <si>
    <t>Choferes de Minivan, Coaster y Bus</t>
  </si>
  <si>
    <t>Choferes de Camionetas</t>
  </si>
  <si>
    <t>Dibujante Cadista</t>
  </si>
  <si>
    <t>IMPORTE TOTAL 
S/</t>
  </si>
  <si>
    <t>P.U.
S/</t>
  </si>
  <si>
    <t>TOTAL 
(CANT x MES)</t>
  </si>
  <si>
    <t>CANT 
MÁX x MES</t>
  </si>
  <si>
    <t>dias calendarios</t>
  </si>
  <si>
    <t>SERVICIO DE PAISAJISMO Y REFORESTACIÓN - CUENCA CAÑETE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</si>
  <si>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</si>
  <si>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</si>
  <si>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</si>
  <si>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</si>
  <si>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</si>
  <si>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</si>
  <si>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</si>
  <si>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</si>
  <si>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</si>
  <si>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</si>
  <si>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</si>
  <si>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</si>
  <si>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</si>
  <si>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</si>
  <si>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</si>
  <si>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</si>
  <si>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</si>
  <si>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</si>
  <si>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06.01.02</t>
  </si>
  <si>
    <t>ESPECIES ARBUSTIVAS</t>
  </si>
  <si>
    <t>06.01.02.01</t>
  </si>
  <si>
    <t>TESSARIA INTEGRIFOLIA (PÁJARO BOBO) INCLUYE SIEMBRA Y TRANSPORTE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</si>
  <si>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</si>
  <si>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</si>
  <si>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</si>
  <si>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</si>
  <si>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</si>
  <si>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</si>
  <si>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06.01.03.02</t>
  </si>
  <si>
    <t>ACACIA MACRACANTHA (HUARANGO) INCLUYE SIEMBRA Y TRANSPORTE</t>
  </si>
  <si>
    <t>ARQUITECTURA</t>
  </si>
  <si>
    <t>06.02.01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</si>
  <si>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</si>
  <si>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</si>
  <si>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</si>
  <si>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</si>
  <si>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</si>
  <si>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</si>
  <si>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</si>
  <si>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</si>
  <si>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</si>
  <si>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</t>
  </si>
  <si>
    <t>06.02.03.01</t>
  </si>
  <si>
    <t>PISO ENTABLADO DE MADERA DE SECCIÓN 1” X 6” PARA PASARELA ELEVADA 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</si>
  <si>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</si>
  <si>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</si>
  <si>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</si>
  <si>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</si>
  <si>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</si>
  <si>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</si>
  <si>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</si>
  <si>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</si>
  <si>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</si>
  <si>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</si>
  <si>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</si>
  <si>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</si>
  <si>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</si>
  <si>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</si>
  <si>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</si>
  <si>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</si>
  <si>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</si>
  <si>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</si>
  <si>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</si>
  <si>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</si>
  <si>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</si>
  <si>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</si>
  <si>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</si>
  <si>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</si>
  <si>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</si>
  <si>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</si>
  <si>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</si>
  <si>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</si>
  <si>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</si>
  <si>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>RELLENO CON MATERIAL PROPIO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</si>
  <si>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</si>
  <si>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</si>
  <si>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</si>
  <si>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</si>
  <si>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</si>
  <si>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</si>
  <si>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</si>
  <si>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CARPINTERIA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</si>
  <si>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</si>
  <si>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</si>
  <si>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</si>
  <si>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</si>
  <si>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</si>
  <si>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</si>
  <si>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</si>
  <si>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</si>
  <si>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</si>
  <si>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METALICOS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</si>
  <si>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</si>
  <si>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</si>
  <si>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</si>
  <si>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</si>
  <si>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</si>
  <si>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</si>
  <si>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</si>
  <si>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</si>
  <si>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</si>
  <si>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</si>
  <si>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</si>
  <si>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</si>
  <si>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</si>
  <si>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</si>
  <si>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SALIX HUMBOLDTIANA (SAUCE) INCLUYE SIEMBRA Y TRANSPORTE</t>
  </si>
  <si>
    <t>INFRAESTRUCTURA VERDE Y PAISAJISMO - PAQUETE 02 PARTE 2, CAÑETE</t>
  </si>
  <si>
    <t>RASTRILLADO DEL TERRENO</t>
  </si>
  <si>
    <t>VIVERO TEMPORAL</t>
  </si>
  <si>
    <t>INFRAESTRUCTURA VERDE Y PAISAJISMO – PAQUETE 03, CAÑETE</t>
  </si>
  <si>
    <t>INFRAESTRUCTURA VERDE Y PAISAJISMO – PAQUETE 04, CAÑETE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</si>
  <si>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</si>
  <si>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</si>
  <si>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</si>
  <si>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</si>
  <si>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</si>
  <si>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</si>
  <si>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</si>
  <si>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</si>
  <si>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</si>
  <si>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06.05.01.07</t>
  </si>
  <si>
    <t>06.05.01.08</t>
  </si>
  <si>
    <t>06.05.02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</si>
  <si>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</si>
  <si>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</si>
  <si>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</si>
  <si>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</si>
  <si>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</si>
  <si>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</si>
  <si>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</si>
  <si>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</si>
  <si>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</si>
  <si>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</si>
  <si>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</si>
  <si>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</si>
  <si>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</si>
  <si>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</si>
  <si>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</si>
  <si>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</si>
  <si>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</si>
  <si>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</si>
  <si>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</si>
  <si>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</si>
  <si>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</si>
  <si>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</si>
  <si>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</si>
  <si>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</si>
  <si>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06.05.07.01</t>
  </si>
  <si>
    <t>BANCA DE MADERA SOBRE GAVIÓN. TIPO T2</t>
  </si>
  <si>
    <t>06.05.07.02</t>
  </si>
  <si>
    <t>06.05.07.03</t>
  </si>
  <si>
    <t>PIEDRA ORNAMENTAL PARA ESPACIO PÚBLICO</t>
  </si>
  <si>
    <t>06.05.08</t>
  </si>
  <si>
    <t>SEÑALÉTICA INFORMATIVA</t>
  </si>
  <si>
    <t>06.05.08.01</t>
  </si>
  <si>
    <t>06.05.08.02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</si>
  <si>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</si>
  <si>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</si>
  <si>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</si>
  <si>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</si>
  <si>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</si>
  <si>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</si>
  <si>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</si>
  <si>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</si>
  <si>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</si>
  <si>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</si>
  <si>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</si>
  <si>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</si>
  <si>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</si>
  <si>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</si>
  <si>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</si>
  <si>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</si>
  <si>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</si>
  <si>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</si>
  <si>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</si>
  <si>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</si>
  <si>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</si>
  <si>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</si>
  <si>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06.04.01</t>
  </si>
  <si>
    <t>Implementación de vivero temporal</t>
  </si>
  <si>
    <t>glob</t>
  </si>
  <si>
    <t>1.PROFESIONALES Y MANO DE OBRA INDIRECTA</t>
  </si>
  <si>
    <t>Responsable de SSOMA</t>
  </si>
  <si>
    <t xml:space="preserve">Especialista en Riegos </t>
  </si>
  <si>
    <t>Especialista en Viveros</t>
  </si>
  <si>
    <t>Choferes Camion Cisterna</t>
  </si>
  <si>
    <t xml:space="preserve">                                   PROYECTO: "PAQUETE 5: SOLUCIONES INTEGRALES DE LOS RÍOS HUAURA Y CAÑETE"</t>
  </si>
  <si>
    <t>Minivan de 15 pasajeros</t>
  </si>
  <si>
    <t>MOC (desayuno+almuerzo+cena+alojamiento+lavanderia)</t>
  </si>
  <si>
    <t>1.1. DIRECIÓN</t>
  </si>
  <si>
    <t xml:space="preserve">Ingeniero Residente </t>
  </si>
  <si>
    <t xml:space="preserve">1.2. SEGURIDAD Y MEDIO AMBIENTE </t>
  </si>
  <si>
    <t xml:space="preserve">1.3. ESPECIALISTAS </t>
  </si>
  <si>
    <t>1.4. APOYO GENERAL A LA OBRA</t>
  </si>
  <si>
    <t>MLV ENGINEERING &amp; CONSULTING E.I.R.L.</t>
  </si>
  <si>
    <t>16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</si>
</sst>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4" fontId="21" fillId="10" borderId="23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3" xfId="4" applyNumberFormat="1" applyFont="1" applyFill="1" applyBorder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center" vertical="center"/>
    </xf>
    <xf numFmtId="0" fontId="18" fillId="0" borderId="31" xfId="4" applyFont="1" applyBorder="1" applyAlignment="1">
      <alignment horizontal="left" vertical="center" indent="1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/>
    <xf numFmtId="4" fontId="8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vertical="center"/>
    </xf>
    <xf numFmtId="4" fontId="5" fillId="9" borderId="1" xfId="0" applyNumberFormat="1" applyFont="1" applyFill="1" applyBorder="1" applyAlignment="1">
      <alignment horizontal="right" vertical="center"/>
    </xf>
    <xf numFmtId="4" fontId="8" fillId="0" borderId="0" xfId="4" applyNumberFormat="1" applyFont="1" applyAlignment="1">
      <alignment vertical="center"/>
    </xf>
    <xf numFmtId="43" fontId="0" fillId="0" borderId="12" xfId="0" applyNumberFormat="1" applyBorder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4" fillId="0" borderId="0" xfId="4" applyFont="1" applyAlignment="1">
      <alignment horizontal="center"/>
    </xf>
    <xf numFmtId="0" fontId="20" fillId="10" borderId="40" xfId="4" applyFont="1" applyFill="1" applyBorder="1" applyAlignment="1">
      <alignment horizontal="center" vertical="center"/>
    </xf>
    <xf numFmtId="0" fontId="20" fillId="10" borderId="37" xfId="4" applyFont="1" applyFill="1" applyBorder="1" applyAlignment="1">
      <alignment horizontal="center" vertical="center"/>
    </xf>
    <xf numFmtId="0" fontId="20" fillId="10" borderId="34" xfId="4" applyFont="1" applyFill="1" applyBorder="1" applyAlignment="1">
      <alignment horizontal="center" vertical="center"/>
    </xf>
    <xf numFmtId="4" fontId="20" fillId="10" borderId="39" xfId="4" applyNumberFormat="1" applyFont="1" applyFill="1" applyBorder="1" applyAlignment="1">
      <alignment horizontal="center" vertical="center" wrapText="1"/>
    </xf>
    <xf numFmtId="4" fontId="20" fillId="10" borderId="36" xfId="4" applyNumberFormat="1" applyFont="1" applyFill="1" applyBorder="1" applyAlignment="1">
      <alignment horizontal="center" vertical="center" wrapText="1"/>
    </xf>
    <xf numFmtId="4" fontId="20" fillId="10" borderId="33" xfId="4" applyNumberFormat="1" applyFont="1" applyFill="1" applyBorder="1" applyAlignment="1">
      <alignment horizontal="center" vertical="center" wrapText="1"/>
    </xf>
    <xf numFmtId="166" fontId="20" fillId="10" borderId="38" xfId="4" applyNumberFormat="1" applyFont="1" applyFill="1" applyBorder="1" applyAlignment="1">
      <alignment horizontal="center" vertical="center" wrapText="1"/>
    </xf>
    <xf numFmtId="166" fontId="20" fillId="10" borderId="35" xfId="4" applyNumberFormat="1" applyFont="1" applyFill="1" applyBorder="1" applyAlignment="1">
      <alignment horizontal="center" vertical="center" wrapText="1"/>
    </xf>
    <xf numFmtId="166" fontId="20" fillId="10" borderId="32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D3A17490-3ECC-4C8E-818A-3DB432B923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2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Patrick\5.%20Servicios%20Extras\4.%20Reforestaci&#243;n%20OHLA\DOCUMENTOS%20ET-%20FINAL\FORMATO%20C1%20%20-%20PROPUESTA%20ECON&#211;M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>
        <row r="24">
          <cell r="D24">
            <v>523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115" zoomScaleNormal="115" zoomScaleSheetLayoutView="115" workbookViewId="0">
      <selection activeCell="D17" sqref="D17"/>
    </sheetView>
  </sheetViews>
  <sheetFormatPr baseColWidth="10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32"/>
      <c r="C2" s="139" t="s">
        <v>242</v>
      </c>
      <c r="D2" s="140"/>
      <c r="E2" s="141"/>
      <c r="F2" s="133" t="s">
        <v>254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32"/>
      <c r="C3" s="142"/>
      <c r="D3" s="143"/>
      <c r="E3" s="144"/>
      <c r="F3" s="135" t="s">
        <v>239</v>
      </c>
      <c r="G3" s="13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32"/>
      <c r="C4" s="145" t="s">
        <v>255</v>
      </c>
      <c r="D4" s="146"/>
      <c r="E4" s="147"/>
      <c r="F4" s="133" t="s">
        <v>240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32"/>
      <c r="C5" s="148"/>
      <c r="D5" s="149"/>
      <c r="E5" s="150"/>
      <c r="F5" s="137" t="s">
        <v>241</v>
      </c>
      <c r="G5" s="138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31" t="s">
        <v>250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ht="45" customHeight="1" x14ac:dyDescent="0.25">
      <c r="B11" s="52"/>
      <c r="C11" s="6" t="s">
        <v>216</v>
      </c>
      <c r="D11" s="151" t="s">
        <v>256</v>
      </c>
      <c r="E11" s="151"/>
      <c r="F11" s="151"/>
      <c r="G11" s="53"/>
    </row>
    <row r="12" spans="1:17" x14ac:dyDescent="0.25">
      <c r="B12" s="52"/>
      <c r="C12" s="6"/>
      <c r="D12" s="152" t="s">
        <v>257</v>
      </c>
      <c r="E12" s="152"/>
      <c r="F12" s="152"/>
      <c r="G12" s="153"/>
    </row>
    <row r="13" spans="1:17" x14ac:dyDescent="0.25">
      <c r="B13" s="52"/>
      <c r="C13" s="6" t="s">
        <v>247</v>
      </c>
      <c r="D13" s="152" t="s">
        <v>258</v>
      </c>
      <c r="E13" s="152"/>
      <c r="F13" s="152"/>
      <c r="G13" s="153"/>
    </row>
    <row r="14" spans="1:17" ht="39.75" customHeight="1" x14ac:dyDescent="0.25">
      <c r="B14" s="52"/>
      <c r="C14" s="6"/>
      <c r="D14" s="151" t="s">
        <v>284</v>
      </c>
      <c r="E14" s="151"/>
      <c r="F14" s="151"/>
      <c r="G14" s="154"/>
    </row>
    <row r="15" spans="1:17" x14ac:dyDescent="0.25">
      <c r="B15" s="52"/>
      <c r="C15" s="67" t="s">
        <v>246</v>
      </c>
      <c r="D15" s="70"/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217</v>
      </c>
      <c r="D17" t="s">
        <v>238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236</v>
      </c>
      <c r="D19" s="27" t="s">
        <v>480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218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219</v>
      </c>
      <c r="D24" s="64">
        <v>523</v>
      </c>
      <c r="E24" t="s">
        <v>237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220</v>
      </c>
      <c r="D27" s="127" t="s">
        <v>481</v>
      </c>
      <c r="E27" s="127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221</v>
      </c>
      <c r="D30" s="128"/>
      <c r="E30" s="129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3" t="s">
        <v>227</v>
      </c>
      <c r="C34" s="6" t="s">
        <v>225</v>
      </c>
      <c r="D34" s="6"/>
      <c r="E34" s="6"/>
      <c r="F34" s="42">
        <f>+'Costo Directo'!G17+'Costo Directo'!G73+'Costo Directo'!G91+'Costo Directo'!G109+'Costo Directo'!G126</f>
        <v>2828710.2674000002</v>
      </c>
      <c r="G34" s="53"/>
    </row>
    <row r="35" spans="2:7" x14ac:dyDescent="0.25">
      <c r="B35" s="63" t="s">
        <v>228</v>
      </c>
      <c r="C35" t="s">
        <v>226</v>
      </c>
      <c r="E35" s="69"/>
      <c r="F35" s="42">
        <f>+'Gastos generales'!F37</f>
        <v>895012.5</v>
      </c>
      <c r="G35" s="126"/>
    </row>
    <row r="36" spans="2:7" x14ac:dyDescent="0.25">
      <c r="B36" s="63" t="s">
        <v>229</v>
      </c>
      <c r="C36" t="s">
        <v>222</v>
      </c>
      <c r="E36" s="69"/>
      <c r="F36" s="42">
        <f>+F34*8%</f>
        <v>226296.82139200001</v>
      </c>
      <c r="G36" s="53"/>
    </row>
    <row r="37" spans="2:7" x14ac:dyDescent="0.25">
      <c r="B37" s="63" t="s">
        <v>232</v>
      </c>
      <c r="C37" s="6" t="s">
        <v>230</v>
      </c>
      <c r="E37" s="54"/>
      <c r="F37" s="66">
        <f>SUM(F34:F36)</f>
        <v>3950019.5887920004</v>
      </c>
      <c r="G37" s="53"/>
    </row>
    <row r="38" spans="2:7" x14ac:dyDescent="0.25">
      <c r="B38" s="52"/>
      <c r="E38" s="54"/>
      <c r="G38" s="53"/>
    </row>
    <row r="39" spans="2:7" x14ac:dyDescent="0.25">
      <c r="B39" s="63" t="s">
        <v>233</v>
      </c>
      <c r="C39" s="6" t="s">
        <v>231</v>
      </c>
      <c r="E39" s="54">
        <v>0.18</v>
      </c>
      <c r="F39" s="66">
        <f>(F37+F38)*E39</f>
        <v>711003.52598256001</v>
      </c>
      <c r="G39" s="53"/>
    </row>
    <row r="40" spans="2:7" x14ac:dyDescent="0.25">
      <c r="B40" s="52"/>
      <c r="G40" s="53"/>
    </row>
    <row r="41" spans="2:7" x14ac:dyDescent="0.25">
      <c r="B41" s="63" t="s">
        <v>235</v>
      </c>
      <c r="C41" s="6" t="s">
        <v>234</v>
      </c>
      <c r="D41" s="6"/>
      <c r="E41" s="6"/>
      <c r="F41" s="65">
        <f>F37+F38+F39</f>
        <v>4661023.1147745606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G181"/>
  <sheetViews>
    <sheetView showGridLines="0" topLeftCell="A31" zoomScaleNormal="100" zoomScaleSheetLayoutView="85" workbookViewId="0">
      <selection activeCell="G49" sqref="G49"/>
    </sheetView>
  </sheetViews>
  <sheetFormatPr baseColWidth="10" defaultColWidth="10.7109375" defaultRowHeight="15" x14ac:dyDescent="0.25"/>
  <cols>
    <col min="1" max="1" width="2.5703125" customWidth="1"/>
    <col min="2" max="2" width="11.85546875" customWidth="1"/>
    <col min="3" max="3" width="106.7109375" customWidth="1"/>
    <col min="4" max="4" width="10.28515625" style="17" customWidth="1"/>
    <col min="5" max="5" width="11.7109375" style="114" bestFit="1" customWidth="1"/>
    <col min="6" max="6" width="11.28515625" style="119" customWidth="1"/>
    <col min="7" max="7" width="12.140625" style="119" customWidth="1"/>
  </cols>
  <sheetData>
    <row r="1" spans="1:7" ht="10.15" customHeight="1" x14ac:dyDescent="0.25"/>
    <row r="2" spans="1:7" s="43" customFormat="1" ht="13.15" customHeight="1" x14ac:dyDescent="0.25">
      <c r="B2" s="167"/>
      <c r="C2" s="139" t="s">
        <v>242</v>
      </c>
      <c r="D2" s="140"/>
      <c r="E2" s="141"/>
      <c r="F2" s="163" t="s">
        <v>254</v>
      </c>
      <c r="G2" s="164"/>
    </row>
    <row r="3" spans="1:7" s="43" customFormat="1" ht="13.15" customHeight="1" x14ac:dyDescent="0.25">
      <c r="B3" s="168"/>
      <c r="C3" s="142"/>
      <c r="D3" s="143"/>
      <c r="E3" s="144"/>
      <c r="F3" s="170" t="s">
        <v>239</v>
      </c>
      <c r="G3" s="171"/>
    </row>
    <row r="4" spans="1:7" s="43" customFormat="1" ht="17.649999999999999" customHeight="1" x14ac:dyDescent="0.25">
      <c r="B4" s="168"/>
      <c r="C4" s="145" t="s">
        <v>255</v>
      </c>
      <c r="D4" s="146"/>
      <c r="E4" s="147"/>
      <c r="F4" s="163" t="s">
        <v>261</v>
      </c>
      <c r="G4" s="164"/>
    </row>
    <row r="5" spans="1:7" s="43" customFormat="1" ht="12.4" customHeight="1" x14ac:dyDescent="0.25">
      <c r="B5" s="169"/>
      <c r="C5" s="148"/>
      <c r="D5" s="149"/>
      <c r="E5" s="150"/>
      <c r="F5" s="165" t="s">
        <v>248</v>
      </c>
      <c r="G5" s="166"/>
    </row>
    <row r="6" spans="1:7" s="43" customFormat="1" ht="12.75" x14ac:dyDescent="0.25">
      <c r="B6" s="130"/>
      <c r="C6" s="130"/>
      <c r="D6" s="130"/>
      <c r="E6" s="130"/>
      <c r="F6" s="130"/>
      <c r="G6" s="120"/>
    </row>
    <row r="7" spans="1:7" s="43" customFormat="1" x14ac:dyDescent="0.25">
      <c r="B7" s="74" t="s">
        <v>216</v>
      </c>
      <c r="C7" s="68" t="s">
        <v>256</v>
      </c>
      <c r="D7" s="71"/>
      <c r="E7" s="121"/>
      <c r="F7" s="122"/>
      <c r="G7" s="122"/>
    </row>
    <row r="8" spans="1:7" s="43" customFormat="1" x14ac:dyDescent="0.25">
      <c r="B8" s="74" t="s">
        <v>246</v>
      </c>
      <c r="C8" s="68" t="s">
        <v>257</v>
      </c>
      <c r="D8" s="71"/>
      <c r="E8" s="121"/>
      <c r="F8" s="122"/>
      <c r="G8" s="122"/>
    </row>
    <row r="9" spans="1:7" s="43" customFormat="1" x14ac:dyDescent="0.25">
      <c r="B9" t="s">
        <v>243</v>
      </c>
      <c r="C9" s="68" t="s">
        <v>258</v>
      </c>
      <c r="D9" s="72"/>
      <c r="E9" s="121"/>
      <c r="F9" s="122"/>
      <c r="G9" s="122"/>
    </row>
    <row r="10" spans="1:7" s="44" customFormat="1" ht="18.600000000000001" customHeight="1" x14ac:dyDescent="0.25">
      <c r="B10" s="162" t="s">
        <v>244</v>
      </c>
      <c r="C10" s="151" t="s">
        <v>284</v>
      </c>
      <c r="D10" s="152"/>
      <c r="E10" s="152"/>
      <c r="F10" s="123"/>
      <c r="G10" s="123"/>
    </row>
    <row r="11" spans="1:7" s="44" customFormat="1" ht="15" customHeight="1" x14ac:dyDescent="0.25">
      <c r="B11" s="162"/>
      <c r="C11" s="151"/>
      <c r="D11" s="152"/>
      <c r="E11" s="152"/>
      <c r="F11" s="123"/>
      <c r="G11" s="123"/>
    </row>
    <row r="12" spans="1:7" s="45" customFormat="1" x14ac:dyDescent="0.25">
      <c r="A12"/>
      <c r="B12" s="74" t="s">
        <v>245</v>
      </c>
      <c r="C12" s="43" t="s">
        <v>249</v>
      </c>
      <c r="D12" s="73"/>
      <c r="E12" s="121"/>
      <c r="F12" s="123"/>
      <c r="G12" s="123"/>
    </row>
    <row r="13" spans="1:7" s="45" customFormat="1" ht="15" customHeight="1" x14ac:dyDescent="0.25">
      <c r="A13"/>
      <c r="B13" s="161"/>
      <c r="C13" s="161"/>
      <c r="D13" s="161"/>
      <c r="E13" s="161"/>
      <c r="F13" s="161"/>
      <c r="G13" s="161"/>
    </row>
    <row r="15" spans="1:7" ht="14.45" customHeight="1" x14ac:dyDescent="0.25">
      <c r="B15" s="155" t="s">
        <v>214</v>
      </c>
      <c r="C15" s="157" t="s">
        <v>215</v>
      </c>
      <c r="D15" s="157" t="s">
        <v>213</v>
      </c>
      <c r="E15" s="159" t="s">
        <v>251</v>
      </c>
      <c r="F15" s="159" t="s">
        <v>252</v>
      </c>
      <c r="G15" s="159" t="s">
        <v>253</v>
      </c>
    </row>
    <row r="16" spans="1:7" x14ac:dyDescent="0.25">
      <c r="B16" s="156"/>
      <c r="C16" s="158"/>
      <c r="D16" s="158"/>
      <c r="E16" s="160"/>
      <c r="F16" s="160"/>
      <c r="G16" s="160"/>
    </row>
    <row r="17" spans="2:7" x14ac:dyDescent="0.25">
      <c r="B17" s="115">
        <v>6</v>
      </c>
      <c r="C17" s="60" t="s">
        <v>285</v>
      </c>
      <c r="D17" s="60"/>
      <c r="E17" s="124"/>
      <c r="F17" s="124"/>
      <c r="G17" s="124">
        <f>+G18+G33+G49</f>
        <v>529618.56830000004</v>
      </c>
    </row>
    <row r="18" spans="2:7" x14ac:dyDescent="0.25">
      <c r="B18" s="115">
        <v>6.01</v>
      </c>
      <c r="C18" s="60" t="s">
        <v>286</v>
      </c>
      <c r="D18" s="60"/>
      <c r="E18" s="124"/>
      <c r="F18" s="124"/>
      <c r="G18" s="124">
        <f>+G19+G27+G30</f>
        <v>373708.29239999998</v>
      </c>
    </row>
    <row r="19" spans="2:7" x14ac:dyDescent="0.25">
      <c r="B19" s="115" t="s">
        <v>287</v>
      </c>
      <c r="C19" s="60" t="s">
        <v>288</v>
      </c>
      <c r="D19" s="60"/>
      <c r="E19" s="124"/>
      <c r="F19" s="124"/>
      <c r="G19" s="124">
        <f>SUM(G20:G26)</f>
        <v>352393.99239999999</v>
      </c>
    </row>
    <row r="20" spans="2:7" x14ac:dyDescent="0.25">
      <c r="B20" s="116" t="s">
        <v>289</v>
      </c>
      <c r="C20" s="62" t="s">
        <v>290</v>
      </c>
      <c r="D20" s="61" t="s">
        <v>15</v>
      </c>
      <c r="E20" s="118">
        <v>29253.94</v>
      </c>
      <c r="F20" s="113">
        <v>0.3</v>
      </c>
      <c r="G20" s="113">
        <f>+E20*F20</f>
        <v>8776.1819999999989</v>
      </c>
    </row>
    <row r="21" spans="2:7" x14ac:dyDescent="0.25">
      <c r="B21" s="116" t="s">
        <v>291</v>
      </c>
      <c r="C21" s="62" t="s">
        <v>292</v>
      </c>
      <c r="D21" s="61" t="s">
        <v>15</v>
      </c>
      <c r="E21" s="118">
        <v>29253.94</v>
      </c>
      <c r="F21" s="113">
        <v>5.1100000000000003</v>
      </c>
      <c r="G21" s="113">
        <f t="shared" ref="G21:G26" si="0">+E21*F21</f>
        <v>149487.63339999999</v>
      </c>
    </row>
    <row r="22" spans="2:7" x14ac:dyDescent="0.25">
      <c r="B22" s="116" t="s">
        <v>293</v>
      </c>
      <c r="C22" s="62" t="s">
        <v>294</v>
      </c>
      <c r="D22" s="61" t="s">
        <v>15</v>
      </c>
      <c r="E22" s="118">
        <v>308.43</v>
      </c>
      <c r="F22" s="113">
        <v>5.0600000000000005</v>
      </c>
      <c r="G22" s="113">
        <f t="shared" si="0"/>
        <v>1560.6558000000002</v>
      </c>
    </row>
    <row r="23" spans="2:7" ht="17.25" customHeight="1" x14ac:dyDescent="0.25">
      <c r="B23" s="116" t="s">
        <v>295</v>
      </c>
      <c r="C23" s="62" t="s">
        <v>296</v>
      </c>
      <c r="D23" s="61" t="s">
        <v>16</v>
      </c>
      <c r="E23" s="118">
        <v>61.69</v>
      </c>
      <c r="F23" s="113">
        <v>33.78</v>
      </c>
      <c r="G23" s="113">
        <f t="shared" si="0"/>
        <v>2083.8881999999999</v>
      </c>
    </row>
    <row r="24" spans="2:7" x14ac:dyDescent="0.25">
      <c r="B24" s="116" t="s">
        <v>297</v>
      </c>
      <c r="C24" s="62" t="s">
        <v>298</v>
      </c>
      <c r="D24" s="61" t="s">
        <v>15</v>
      </c>
      <c r="E24" s="118">
        <v>308.43</v>
      </c>
      <c r="F24" s="113">
        <v>19.87</v>
      </c>
      <c r="G24" s="113">
        <f t="shared" si="0"/>
        <v>6128.5041000000001</v>
      </c>
    </row>
    <row r="25" spans="2:7" x14ac:dyDescent="0.25">
      <c r="B25" s="116" t="s">
        <v>299</v>
      </c>
      <c r="C25" s="62" t="s">
        <v>300</v>
      </c>
      <c r="D25" s="61" t="s">
        <v>15</v>
      </c>
      <c r="E25" s="113">
        <v>308.43</v>
      </c>
      <c r="F25" s="113">
        <v>241.23000000000002</v>
      </c>
      <c r="G25" s="113">
        <f t="shared" si="0"/>
        <v>74402.568900000013</v>
      </c>
    </row>
    <row r="26" spans="2:7" x14ac:dyDescent="0.25">
      <c r="B26" s="116" t="s">
        <v>301</v>
      </c>
      <c r="C26" s="62" t="s">
        <v>302</v>
      </c>
      <c r="D26" s="61" t="s">
        <v>224</v>
      </c>
      <c r="E26" s="113">
        <v>1</v>
      </c>
      <c r="F26" s="113">
        <v>109954.56</v>
      </c>
      <c r="G26" s="113">
        <f t="shared" si="0"/>
        <v>109954.56</v>
      </c>
    </row>
    <row r="27" spans="2:7" x14ac:dyDescent="0.25">
      <c r="B27" s="115" t="s">
        <v>303</v>
      </c>
      <c r="C27" s="60" t="s">
        <v>304</v>
      </c>
      <c r="D27" s="60"/>
      <c r="E27" s="124"/>
      <c r="F27" s="124"/>
      <c r="G27" s="124">
        <f>SUM(G28:G29)</f>
        <v>11979.5</v>
      </c>
    </row>
    <row r="28" spans="2:7" x14ac:dyDescent="0.25">
      <c r="B28" s="116" t="s">
        <v>305</v>
      </c>
      <c r="C28" s="62" t="s">
        <v>306</v>
      </c>
      <c r="D28" s="61" t="s">
        <v>259</v>
      </c>
      <c r="E28" s="113">
        <v>325</v>
      </c>
      <c r="F28" s="113">
        <v>18.43</v>
      </c>
      <c r="G28" s="113">
        <f>+E28*F28</f>
        <v>5989.75</v>
      </c>
    </row>
    <row r="29" spans="2:7" x14ac:dyDescent="0.25">
      <c r="B29" s="116" t="s">
        <v>307</v>
      </c>
      <c r="C29" s="62" t="s">
        <v>308</v>
      </c>
      <c r="D29" s="61" t="s">
        <v>259</v>
      </c>
      <c r="E29" s="113">
        <v>325</v>
      </c>
      <c r="F29" s="113">
        <v>18.43</v>
      </c>
      <c r="G29" s="113">
        <f>+E29*F29</f>
        <v>5989.75</v>
      </c>
    </row>
    <row r="30" spans="2:7" x14ac:dyDescent="0.25">
      <c r="B30" s="115" t="s">
        <v>309</v>
      </c>
      <c r="C30" s="60" t="s">
        <v>310</v>
      </c>
      <c r="D30" s="60"/>
      <c r="E30" s="124"/>
      <c r="F30" s="124"/>
      <c r="G30" s="124">
        <f>SUM(G31:G32)</f>
        <v>9334.7999999999993</v>
      </c>
    </row>
    <row r="31" spans="2:7" x14ac:dyDescent="0.25">
      <c r="B31" s="116" t="s">
        <v>311</v>
      </c>
      <c r="C31" s="62" t="s">
        <v>312</v>
      </c>
      <c r="D31" s="61" t="s">
        <v>259</v>
      </c>
      <c r="E31" s="113">
        <v>180</v>
      </c>
      <c r="F31" s="113">
        <v>25.93</v>
      </c>
      <c r="G31" s="113">
        <f>+E31*F31</f>
        <v>4667.3999999999996</v>
      </c>
    </row>
    <row r="32" spans="2:7" x14ac:dyDescent="0.25">
      <c r="B32" s="116" t="s">
        <v>313</v>
      </c>
      <c r="C32" s="62" t="s">
        <v>314</v>
      </c>
      <c r="D32" s="61" t="s">
        <v>259</v>
      </c>
      <c r="E32" s="113">
        <v>180</v>
      </c>
      <c r="F32" s="113">
        <v>25.93</v>
      </c>
      <c r="G32" s="113">
        <f>+E32*F32</f>
        <v>4667.3999999999996</v>
      </c>
    </row>
    <row r="33" spans="2:7" x14ac:dyDescent="0.25">
      <c r="B33" s="115">
        <v>6.02</v>
      </c>
      <c r="C33" s="60" t="s">
        <v>315</v>
      </c>
      <c r="D33" s="60"/>
      <c r="E33" s="124"/>
      <c r="F33" s="124"/>
      <c r="G33" s="124">
        <f>+G34+G39+G41+G44</f>
        <v>28501.732900000003</v>
      </c>
    </row>
    <row r="34" spans="2:7" x14ac:dyDescent="0.25">
      <c r="B34" s="115" t="s">
        <v>316</v>
      </c>
      <c r="C34" s="60" t="s">
        <v>288</v>
      </c>
      <c r="D34" s="60"/>
      <c r="E34" s="124"/>
      <c r="F34" s="124"/>
      <c r="G34" s="124">
        <f>SUM(G35:G38)</f>
        <v>5119.8639000000003</v>
      </c>
    </row>
    <row r="35" spans="2:7" x14ac:dyDescent="0.25">
      <c r="B35" s="116" t="s">
        <v>317</v>
      </c>
      <c r="C35" s="62" t="s">
        <v>290</v>
      </c>
      <c r="D35" s="61" t="s">
        <v>15</v>
      </c>
      <c r="E35" s="113">
        <v>160.07</v>
      </c>
      <c r="F35" s="113">
        <v>0.3</v>
      </c>
      <c r="G35" s="113">
        <f>+E35*F35</f>
        <v>48.020999999999994</v>
      </c>
    </row>
    <row r="36" spans="2:7" x14ac:dyDescent="0.25">
      <c r="B36" s="116" t="s">
        <v>318</v>
      </c>
      <c r="C36" s="62" t="s">
        <v>294</v>
      </c>
      <c r="D36" s="61" t="s">
        <v>15</v>
      </c>
      <c r="E36" s="113">
        <v>160.07</v>
      </c>
      <c r="F36" s="113">
        <v>5.0600000000000005</v>
      </c>
      <c r="G36" s="113">
        <f>+E36*F36</f>
        <v>809.95420000000001</v>
      </c>
    </row>
    <row r="37" spans="2:7" x14ac:dyDescent="0.25">
      <c r="B37" s="116" t="s">
        <v>319</v>
      </c>
      <c r="C37" s="62" t="s">
        <v>296</v>
      </c>
      <c r="D37" s="61" t="s">
        <v>16</v>
      </c>
      <c r="E37" s="113">
        <v>32.01</v>
      </c>
      <c r="F37" s="113">
        <v>33.78</v>
      </c>
      <c r="G37" s="113">
        <f>+E37*F37</f>
        <v>1081.2978000000001</v>
      </c>
    </row>
    <row r="38" spans="2:7" x14ac:dyDescent="0.25">
      <c r="B38" s="116" t="s">
        <v>320</v>
      </c>
      <c r="C38" s="62" t="s">
        <v>298</v>
      </c>
      <c r="D38" s="61" t="s">
        <v>15</v>
      </c>
      <c r="E38" s="113">
        <v>160.07</v>
      </c>
      <c r="F38" s="113">
        <v>19.87</v>
      </c>
      <c r="G38" s="113">
        <f>+E38*F38</f>
        <v>3180.5909000000001</v>
      </c>
    </row>
    <row r="39" spans="2:7" x14ac:dyDescent="0.25">
      <c r="B39" s="115" t="s">
        <v>321</v>
      </c>
      <c r="C39" s="60" t="s">
        <v>322</v>
      </c>
      <c r="D39" s="60"/>
      <c r="E39" s="124"/>
      <c r="F39" s="124"/>
      <c r="G39" s="124">
        <f>SUM(G40)</f>
        <v>401.77570000000003</v>
      </c>
    </row>
    <row r="40" spans="2:7" x14ac:dyDescent="0.25">
      <c r="B40" s="116" t="s">
        <v>323</v>
      </c>
      <c r="C40" s="62" t="s">
        <v>324</v>
      </c>
      <c r="D40" s="61" t="s">
        <v>15</v>
      </c>
      <c r="E40" s="113">
        <v>160.07</v>
      </c>
      <c r="F40" s="113">
        <v>2.5100000000000002</v>
      </c>
      <c r="G40" s="113">
        <f>+E40*F40</f>
        <v>401.77570000000003</v>
      </c>
    </row>
    <row r="41" spans="2:7" x14ac:dyDescent="0.25">
      <c r="B41" s="115" t="s">
        <v>325</v>
      </c>
      <c r="C41" s="60" t="s">
        <v>326</v>
      </c>
      <c r="D41" s="60"/>
      <c r="E41" s="124"/>
      <c r="F41" s="124"/>
      <c r="G41" s="124">
        <f>SUM(G42:G43)</f>
        <v>19993.583299999998</v>
      </c>
    </row>
    <row r="42" spans="2:7" x14ac:dyDescent="0.25">
      <c r="B42" s="116" t="s">
        <v>327</v>
      </c>
      <c r="C42" s="62" t="s">
        <v>328</v>
      </c>
      <c r="D42" s="61" t="s">
        <v>15</v>
      </c>
      <c r="E42" s="113">
        <v>160.07</v>
      </c>
      <c r="F42" s="113">
        <v>78.22</v>
      </c>
      <c r="G42" s="113">
        <f>+E42*F42</f>
        <v>12520.6754</v>
      </c>
    </row>
    <row r="43" spans="2:7" x14ac:dyDescent="0.25">
      <c r="B43" s="116" t="s">
        <v>329</v>
      </c>
      <c r="C43" s="62" t="s">
        <v>330</v>
      </c>
      <c r="D43" s="61" t="s">
        <v>331</v>
      </c>
      <c r="E43" s="113">
        <v>121.57</v>
      </c>
      <c r="F43" s="113">
        <v>61.47</v>
      </c>
      <c r="G43" s="113">
        <f>+E43*F43</f>
        <v>7472.9078999999992</v>
      </c>
    </row>
    <row r="44" spans="2:7" x14ac:dyDescent="0.25">
      <c r="B44" s="115" t="s">
        <v>332</v>
      </c>
      <c r="C44" s="60" t="s">
        <v>333</v>
      </c>
      <c r="D44" s="60"/>
      <c r="E44" s="124"/>
      <c r="F44" s="124"/>
      <c r="G44" s="124">
        <f>SUM(G45:G48)</f>
        <v>2986.51</v>
      </c>
    </row>
    <row r="45" spans="2:7" x14ac:dyDescent="0.25">
      <c r="B45" s="116" t="s">
        <v>334</v>
      </c>
      <c r="C45" s="62" t="s">
        <v>335</v>
      </c>
      <c r="D45" s="61" t="s">
        <v>259</v>
      </c>
      <c r="E45" s="113">
        <v>2</v>
      </c>
      <c r="F45" s="113">
        <v>291.43</v>
      </c>
      <c r="G45" s="113">
        <f>+E45*F45</f>
        <v>582.86</v>
      </c>
    </row>
    <row r="46" spans="2:7" x14ac:dyDescent="0.25">
      <c r="B46" s="116" t="s">
        <v>336</v>
      </c>
      <c r="C46" s="62" t="s">
        <v>337</v>
      </c>
      <c r="D46" s="61" t="s">
        <v>259</v>
      </c>
      <c r="E46" s="113">
        <v>1</v>
      </c>
      <c r="F46" s="113">
        <v>1275.51</v>
      </c>
      <c r="G46" s="113">
        <f>+E46*F46</f>
        <v>1275.51</v>
      </c>
    </row>
    <row r="47" spans="2:7" x14ac:dyDescent="0.25">
      <c r="B47" s="116" t="s">
        <v>338</v>
      </c>
      <c r="C47" s="62" t="s">
        <v>339</v>
      </c>
      <c r="D47" s="61" t="s">
        <v>259</v>
      </c>
      <c r="E47" s="113">
        <v>1</v>
      </c>
      <c r="F47" s="113">
        <v>564.07000000000005</v>
      </c>
      <c r="G47" s="113">
        <f>+E47*F47</f>
        <v>564.07000000000005</v>
      </c>
    </row>
    <row r="48" spans="2:7" x14ac:dyDescent="0.25">
      <c r="B48" s="116" t="s">
        <v>340</v>
      </c>
      <c r="C48" s="62" t="s">
        <v>341</v>
      </c>
      <c r="D48" s="61" t="s">
        <v>259</v>
      </c>
      <c r="E48" s="113">
        <v>1</v>
      </c>
      <c r="F48" s="113">
        <v>564.07000000000005</v>
      </c>
      <c r="G48" s="113">
        <f>+E48*F48</f>
        <v>564.07000000000005</v>
      </c>
    </row>
    <row r="49" spans="2:7" x14ac:dyDescent="0.25">
      <c r="B49" s="115">
        <v>6.03</v>
      </c>
      <c r="C49" s="60" t="s">
        <v>342</v>
      </c>
      <c r="D49" s="60"/>
      <c r="E49" s="124"/>
      <c r="F49" s="124"/>
      <c r="G49" s="124">
        <f>+G50+G53+G56+G58+G61+G66+G71</f>
        <v>127408.54300000002</v>
      </c>
    </row>
    <row r="50" spans="2:7" x14ac:dyDescent="0.25">
      <c r="B50" s="115" t="s">
        <v>343</v>
      </c>
      <c r="C50" s="60" t="s">
        <v>344</v>
      </c>
      <c r="D50" s="60"/>
      <c r="E50" s="124"/>
      <c r="F50" s="124"/>
      <c r="G50" s="124">
        <f>SUM(G51:G52)</f>
        <v>5905.4</v>
      </c>
    </row>
    <row r="51" spans="2:7" x14ac:dyDescent="0.25">
      <c r="B51" s="116" t="s">
        <v>345</v>
      </c>
      <c r="C51" s="62" t="s">
        <v>346</v>
      </c>
      <c r="D51" s="61" t="s">
        <v>15</v>
      </c>
      <c r="E51" s="113">
        <v>180</v>
      </c>
      <c r="F51" s="113">
        <v>5.03</v>
      </c>
      <c r="G51" s="113">
        <f>+E51*F51</f>
        <v>905.40000000000009</v>
      </c>
    </row>
    <row r="52" spans="2:7" x14ac:dyDescent="0.25">
      <c r="B52" s="116" t="s">
        <v>347</v>
      </c>
      <c r="C52" s="62" t="s">
        <v>348</v>
      </c>
      <c r="D52" s="61" t="s">
        <v>224</v>
      </c>
      <c r="E52" s="113">
        <v>1</v>
      </c>
      <c r="F52" s="113">
        <v>5000</v>
      </c>
      <c r="G52" s="113">
        <f>+E52*F52</f>
        <v>5000</v>
      </c>
    </row>
    <row r="53" spans="2:7" x14ac:dyDescent="0.25">
      <c r="B53" s="115" t="s">
        <v>349</v>
      </c>
      <c r="C53" s="60" t="s">
        <v>350</v>
      </c>
      <c r="D53" s="60"/>
      <c r="E53" s="124"/>
      <c r="F53" s="124"/>
      <c r="G53" s="124">
        <f>SUM(G54:G55)</f>
        <v>14679.6345</v>
      </c>
    </row>
    <row r="54" spans="2:7" x14ac:dyDescent="0.25">
      <c r="B54" s="116" t="s">
        <v>351</v>
      </c>
      <c r="C54" s="62" t="s">
        <v>352</v>
      </c>
      <c r="D54" s="61" t="s">
        <v>16</v>
      </c>
      <c r="E54" s="113">
        <v>318.24</v>
      </c>
      <c r="F54" s="113">
        <v>43.18</v>
      </c>
      <c r="G54" s="113">
        <f>+E54*F54</f>
        <v>13741.6032</v>
      </c>
    </row>
    <row r="55" spans="2:7" x14ac:dyDescent="0.25">
      <c r="B55" s="116" t="s">
        <v>353</v>
      </c>
      <c r="C55" s="62" t="s">
        <v>354</v>
      </c>
      <c r="D55" s="61" t="s">
        <v>16</v>
      </c>
      <c r="E55" s="113">
        <v>27.81</v>
      </c>
      <c r="F55" s="113">
        <v>33.730000000000004</v>
      </c>
      <c r="G55" s="113">
        <f>+E55*F55</f>
        <v>938.0313000000001</v>
      </c>
    </row>
    <row r="56" spans="2:7" x14ac:dyDescent="0.25">
      <c r="B56" s="115" t="s">
        <v>355</v>
      </c>
      <c r="C56" s="60" t="s">
        <v>356</v>
      </c>
      <c r="D56" s="60"/>
      <c r="E56" s="124"/>
      <c r="F56" s="124"/>
      <c r="G56" s="124">
        <f>SUM(G57)</f>
        <v>21099.739500000003</v>
      </c>
    </row>
    <row r="57" spans="2:7" x14ac:dyDescent="0.25">
      <c r="B57" s="116" t="s">
        <v>357</v>
      </c>
      <c r="C57" s="62" t="s">
        <v>358</v>
      </c>
      <c r="D57" s="61" t="s">
        <v>16</v>
      </c>
      <c r="E57" s="113">
        <v>290.43</v>
      </c>
      <c r="F57" s="113">
        <v>72.650000000000006</v>
      </c>
      <c r="G57" s="113">
        <f>+E57*F57</f>
        <v>21099.739500000003</v>
      </c>
    </row>
    <row r="58" spans="2:7" x14ac:dyDescent="0.25">
      <c r="B58" s="115" t="s">
        <v>359</v>
      </c>
      <c r="C58" s="60" t="s">
        <v>360</v>
      </c>
      <c r="D58" s="60"/>
      <c r="E58" s="124"/>
      <c r="F58" s="124"/>
      <c r="G58" s="124">
        <f>SUM(G59:G60)</f>
        <v>27556.929</v>
      </c>
    </row>
    <row r="59" spans="2:7" x14ac:dyDescent="0.25">
      <c r="B59" s="116" t="s">
        <v>361</v>
      </c>
      <c r="C59" s="62" t="s">
        <v>362</v>
      </c>
      <c r="D59" s="61" t="s">
        <v>16</v>
      </c>
      <c r="E59" s="113">
        <v>27.81</v>
      </c>
      <c r="F59" s="113">
        <v>633</v>
      </c>
      <c r="G59" s="113">
        <f>+E59*F59</f>
        <v>17603.73</v>
      </c>
    </row>
    <row r="60" spans="2:7" x14ac:dyDescent="0.25">
      <c r="B60" s="116" t="s">
        <v>363</v>
      </c>
      <c r="C60" s="62" t="s">
        <v>364</v>
      </c>
      <c r="D60" s="61" t="s">
        <v>15</v>
      </c>
      <c r="E60" s="113">
        <v>278.10000000000002</v>
      </c>
      <c r="F60" s="113">
        <v>35.79</v>
      </c>
      <c r="G60" s="113">
        <f>+E60*F60</f>
        <v>9953.1990000000005</v>
      </c>
    </row>
    <row r="61" spans="2:7" x14ac:dyDescent="0.25">
      <c r="B61" s="115" t="s">
        <v>365</v>
      </c>
      <c r="C61" s="60" t="s">
        <v>366</v>
      </c>
      <c r="D61" s="60"/>
      <c r="E61" s="124"/>
      <c r="F61" s="124"/>
      <c r="G61" s="124">
        <f>SUM(G62:G65)</f>
        <v>33795.94</v>
      </c>
    </row>
    <row r="62" spans="2:7" x14ac:dyDescent="0.25">
      <c r="B62" s="116" t="s">
        <v>367</v>
      </c>
      <c r="C62" s="62" t="s">
        <v>368</v>
      </c>
      <c r="D62" s="61" t="s">
        <v>259</v>
      </c>
      <c r="E62" s="113">
        <v>63</v>
      </c>
      <c r="F62" s="113">
        <v>96.5</v>
      </c>
      <c r="G62" s="113">
        <f>+E62*F62</f>
        <v>6079.5</v>
      </c>
    </row>
    <row r="63" spans="2:7" x14ac:dyDescent="0.25">
      <c r="B63" s="116" t="s">
        <v>369</v>
      </c>
      <c r="C63" s="62" t="s">
        <v>370</v>
      </c>
      <c r="D63" s="61" t="s">
        <v>259</v>
      </c>
      <c r="E63" s="113">
        <v>47</v>
      </c>
      <c r="F63" s="113">
        <v>90.76</v>
      </c>
      <c r="G63" s="113">
        <f>+E63*F63</f>
        <v>4265.72</v>
      </c>
    </row>
    <row r="64" spans="2:7" x14ac:dyDescent="0.25">
      <c r="B64" s="116" t="s">
        <v>371</v>
      </c>
      <c r="C64" s="62" t="s">
        <v>372</v>
      </c>
      <c r="D64" s="61" t="s">
        <v>259</v>
      </c>
      <c r="E64" s="113">
        <v>190</v>
      </c>
      <c r="F64" s="113">
        <v>80.760000000000005</v>
      </c>
      <c r="G64" s="113">
        <f>+E64*F64</f>
        <v>15344.400000000001</v>
      </c>
    </row>
    <row r="65" spans="2:7" x14ac:dyDescent="0.25">
      <c r="B65" s="116" t="s">
        <v>373</v>
      </c>
      <c r="C65" s="62" t="s">
        <v>374</v>
      </c>
      <c r="D65" s="61" t="s">
        <v>259</v>
      </c>
      <c r="E65" s="113">
        <v>107</v>
      </c>
      <c r="F65" s="113">
        <v>75.760000000000005</v>
      </c>
      <c r="G65" s="113">
        <f>+E65*F65</f>
        <v>8106.3200000000006</v>
      </c>
    </row>
    <row r="66" spans="2:7" x14ac:dyDescent="0.25">
      <c r="B66" s="115" t="s">
        <v>375</v>
      </c>
      <c r="C66" s="60" t="s">
        <v>376</v>
      </c>
      <c r="D66" s="60"/>
      <c r="E66" s="124"/>
      <c r="F66" s="124"/>
      <c r="G66" s="124">
        <f>SUM(G67:G70)</f>
        <v>23523.1</v>
      </c>
    </row>
    <row r="67" spans="2:7" x14ac:dyDescent="0.25">
      <c r="B67" s="116" t="s">
        <v>377</v>
      </c>
      <c r="C67" s="62" t="s">
        <v>378</v>
      </c>
      <c r="D67" s="61" t="s">
        <v>259</v>
      </c>
      <c r="E67" s="113">
        <v>90</v>
      </c>
      <c r="F67" s="113">
        <v>19.240000000000002</v>
      </c>
      <c r="G67" s="113">
        <f>+E67*F67</f>
        <v>1731.6000000000001</v>
      </c>
    </row>
    <row r="68" spans="2:7" x14ac:dyDescent="0.25">
      <c r="B68" s="116" t="s">
        <v>379</v>
      </c>
      <c r="C68" s="62" t="s">
        <v>380</v>
      </c>
      <c r="D68" s="61" t="s">
        <v>259</v>
      </c>
      <c r="E68" s="113">
        <v>480</v>
      </c>
      <c r="F68" s="113">
        <v>22.13</v>
      </c>
      <c r="G68" s="113">
        <f t="shared" ref="G68:G72" si="1">+E68*F68</f>
        <v>10622.4</v>
      </c>
    </row>
    <row r="69" spans="2:7" x14ac:dyDescent="0.25">
      <c r="B69" s="116" t="s">
        <v>381</v>
      </c>
      <c r="C69" s="62" t="s">
        <v>382</v>
      </c>
      <c r="D69" s="61" t="s">
        <v>259</v>
      </c>
      <c r="E69" s="113">
        <v>260</v>
      </c>
      <c r="F69" s="113">
        <v>20.18</v>
      </c>
      <c r="G69" s="113">
        <f t="shared" si="1"/>
        <v>5246.8</v>
      </c>
    </row>
    <row r="70" spans="2:7" x14ac:dyDescent="0.25">
      <c r="B70" s="116" t="s">
        <v>383</v>
      </c>
      <c r="C70" s="62" t="s">
        <v>384</v>
      </c>
      <c r="D70" s="61" t="s">
        <v>259</v>
      </c>
      <c r="E70" s="113">
        <v>285</v>
      </c>
      <c r="F70" s="113">
        <v>20.78</v>
      </c>
      <c r="G70" s="113">
        <f t="shared" si="1"/>
        <v>5922.3</v>
      </c>
    </row>
    <row r="71" spans="2:7" x14ac:dyDescent="0.25">
      <c r="B71" s="115" t="s">
        <v>385</v>
      </c>
      <c r="C71" s="60" t="s">
        <v>386</v>
      </c>
      <c r="D71" s="60"/>
      <c r="E71" s="124"/>
      <c r="F71" s="124"/>
      <c r="G71" s="124">
        <f>SUM(G72)</f>
        <v>847.8</v>
      </c>
    </row>
    <row r="72" spans="2:7" x14ac:dyDescent="0.25">
      <c r="B72" s="116" t="s">
        <v>387</v>
      </c>
      <c r="C72" s="62" t="s">
        <v>388</v>
      </c>
      <c r="D72" s="61" t="s">
        <v>15</v>
      </c>
      <c r="E72" s="113">
        <v>180</v>
      </c>
      <c r="F72" s="113">
        <v>4.71</v>
      </c>
      <c r="G72" s="113">
        <f t="shared" si="1"/>
        <v>847.8</v>
      </c>
    </row>
    <row r="73" spans="2:7" x14ac:dyDescent="0.25">
      <c r="B73" s="115"/>
      <c r="C73" s="60" t="s">
        <v>389</v>
      </c>
      <c r="D73" s="60"/>
      <c r="E73" s="124"/>
      <c r="F73" s="124"/>
      <c r="G73" s="124">
        <f>+G74</f>
        <v>682646.98879999993</v>
      </c>
    </row>
    <row r="74" spans="2:7" ht="14.45" customHeight="1" x14ac:dyDescent="0.25">
      <c r="B74" s="115">
        <v>6</v>
      </c>
      <c r="C74" s="60" t="s">
        <v>285</v>
      </c>
      <c r="D74" s="60"/>
      <c r="E74" s="124"/>
      <c r="F74" s="124"/>
      <c r="G74" s="124">
        <f>+G75</f>
        <v>682646.98879999993</v>
      </c>
    </row>
    <row r="75" spans="2:7" ht="14.45" customHeight="1" x14ac:dyDescent="0.25">
      <c r="B75" s="115">
        <v>6.01</v>
      </c>
      <c r="C75" s="60" t="s">
        <v>286</v>
      </c>
      <c r="D75" s="60"/>
      <c r="E75" s="124"/>
      <c r="F75" s="124"/>
      <c r="G75" s="124">
        <f>+G76+G84+G87</f>
        <v>682646.98879999993</v>
      </c>
    </row>
    <row r="76" spans="2:7" ht="14.45" customHeight="1" x14ac:dyDescent="0.25">
      <c r="B76" s="115" t="s">
        <v>287</v>
      </c>
      <c r="C76" s="60" t="s">
        <v>288</v>
      </c>
      <c r="D76" s="60"/>
      <c r="E76" s="124"/>
      <c r="F76" s="124"/>
      <c r="G76" s="124">
        <f>SUM(G77:G83)</f>
        <v>609648.8088</v>
      </c>
    </row>
    <row r="77" spans="2:7" ht="14.45" customHeight="1" x14ac:dyDescent="0.25">
      <c r="B77" s="116" t="s">
        <v>289</v>
      </c>
      <c r="C77" s="62" t="s">
        <v>290</v>
      </c>
      <c r="D77" s="61" t="s">
        <v>15</v>
      </c>
      <c r="E77" s="113">
        <v>37506.300000000003</v>
      </c>
      <c r="F77" s="113">
        <v>0.3</v>
      </c>
      <c r="G77" s="113">
        <f t="shared" ref="G77:G90" si="2">+E77*F77</f>
        <v>11251.890000000001</v>
      </c>
    </row>
    <row r="78" spans="2:7" ht="14.45" customHeight="1" x14ac:dyDescent="0.25">
      <c r="B78" s="116" t="s">
        <v>291</v>
      </c>
      <c r="C78" s="62" t="s">
        <v>292</v>
      </c>
      <c r="D78" s="61" t="s">
        <v>15</v>
      </c>
      <c r="E78" s="113">
        <v>37506.300000000003</v>
      </c>
      <c r="F78" s="113">
        <v>5.1100000000000003</v>
      </c>
      <c r="G78" s="113">
        <f t="shared" si="2"/>
        <v>191657.19300000003</v>
      </c>
    </row>
    <row r="79" spans="2:7" x14ac:dyDescent="0.25">
      <c r="B79" s="116" t="s">
        <v>293</v>
      </c>
      <c r="C79" s="62" t="s">
        <v>294</v>
      </c>
      <c r="D79" s="61" t="s">
        <v>15</v>
      </c>
      <c r="E79" s="113">
        <v>1087.46</v>
      </c>
      <c r="F79" s="113">
        <v>5.0600000000000005</v>
      </c>
      <c r="G79" s="113">
        <f t="shared" si="2"/>
        <v>5502.5476000000008</v>
      </c>
    </row>
    <row r="80" spans="2:7" x14ac:dyDescent="0.25">
      <c r="B80" s="116" t="s">
        <v>295</v>
      </c>
      <c r="C80" s="62" t="s">
        <v>296</v>
      </c>
      <c r="D80" s="61" t="s">
        <v>16</v>
      </c>
      <c r="E80" s="113">
        <v>217.49</v>
      </c>
      <c r="F80" s="113">
        <v>33.78</v>
      </c>
      <c r="G80" s="113">
        <f t="shared" si="2"/>
        <v>7346.8122000000003</v>
      </c>
    </row>
    <row r="81" spans="2:7" x14ac:dyDescent="0.25">
      <c r="B81" s="116" t="s">
        <v>297</v>
      </c>
      <c r="C81" s="62" t="s">
        <v>298</v>
      </c>
      <c r="D81" s="61" t="s">
        <v>15</v>
      </c>
      <c r="E81" s="113">
        <v>1087.46</v>
      </c>
      <c r="F81" s="113">
        <v>19.87</v>
      </c>
      <c r="G81" s="113">
        <f t="shared" si="2"/>
        <v>21607.8302</v>
      </c>
    </row>
    <row r="82" spans="2:7" x14ac:dyDescent="0.25">
      <c r="B82" s="116" t="s">
        <v>299</v>
      </c>
      <c r="C82" s="62" t="s">
        <v>300</v>
      </c>
      <c r="D82" s="61" t="s">
        <v>15</v>
      </c>
      <c r="E82" s="113">
        <v>1087.46</v>
      </c>
      <c r="F82" s="113">
        <v>241.23000000000002</v>
      </c>
      <c r="G82" s="113">
        <f t="shared" si="2"/>
        <v>262327.97580000001</v>
      </c>
    </row>
    <row r="83" spans="2:7" x14ac:dyDescent="0.25">
      <c r="B83" s="116" t="s">
        <v>301</v>
      </c>
      <c r="C83" s="62" t="s">
        <v>302</v>
      </c>
      <c r="D83" s="61" t="s">
        <v>224</v>
      </c>
      <c r="E83" s="113">
        <v>1</v>
      </c>
      <c r="F83" s="113">
        <v>109954.56</v>
      </c>
      <c r="G83" s="113">
        <f t="shared" si="2"/>
        <v>109954.56</v>
      </c>
    </row>
    <row r="84" spans="2:7" ht="14.45" customHeight="1" x14ac:dyDescent="0.25">
      <c r="B84" s="115" t="s">
        <v>303</v>
      </c>
      <c r="C84" s="60" t="s">
        <v>304</v>
      </c>
      <c r="D84" s="60"/>
      <c r="E84" s="124"/>
      <c r="F84" s="124"/>
      <c r="G84" s="124">
        <f>SUM(G85:G86)</f>
        <v>35127.58</v>
      </c>
    </row>
    <row r="85" spans="2:7" x14ac:dyDescent="0.25">
      <c r="B85" s="116" t="s">
        <v>305</v>
      </c>
      <c r="C85" s="62" t="s">
        <v>306</v>
      </c>
      <c r="D85" s="61" t="s">
        <v>259</v>
      </c>
      <c r="E85" s="113">
        <v>953</v>
      </c>
      <c r="F85" s="113">
        <v>18.43</v>
      </c>
      <c r="G85" s="113">
        <f t="shared" si="2"/>
        <v>17563.79</v>
      </c>
    </row>
    <row r="86" spans="2:7" x14ac:dyDescent="0.25">
      <c r="B86" s="116" t="s">
        <v>307</v>
      </c>
      <c r="C86" s="62" t="s">
        <v>308</v>
      </c>
      <c r="D86" s="61" t="s">
        <v>259</v>
      </c>
      <c r="E86" s="113">
        <v>953</v>
      </c>
      <c r="F86" s="113">
        <v>18.43</v>
      </c>
      <c r="G86" s="113">
        <f t="shared" si="2"/>
        <v>17563.79</v>
      </c>
    </row>
    <row r="87" spans="2:7" ht="14.45" customHeight="1" x14ac:dyDescent="0.25">
      <c r="B87" s="115" t="s">
        <v>309</v>
      </c>
      <c r="C87" s="60" t="s">
        <v>310</v>
      </c>
      <c r="D87" s="60"/>
      <c r="E87" s="124"/>
      <c r="F87" s="124"/>
      <c r="G87" s="124">
        <f>SUM(G88:G90)</f>
        <v>37870.6</v>
      </c>
    </row>
    <row r="88" spans="2:7" x14ac:dyDescent="0.25">
      <c r="B88" s="116" t="s">
        <v>311</v>
      </c>
      <c r="C88" s="62" t="s">
        <v>312</v>
      </c>
      <c r="D88" s="61" t="s">
        <v>259</v>
      </c>
      <c r="E88" s="113">
        <v>637</v>
      </c>
      <c r="F88" s="113">
        <v>25.93</v>
      </c>
      <c r="G88" s="113">
        <f t="shared" si="2"/>
        <v>16517.41</v>
      </c>
    </row>
    <row r="89" spans="2:7" x14ac:dyDescent="0.25">
      <c r="B89" s="116" t="s">
        <v>313</v>
      </c>
      <c r="C89" s="62" t="s">
        <v>314</v>
      </c>
      <c r="D89" s="61" t="s">
        <v>259</v>
      </c>
      <c r="E89" s="113">
        <v>643</v>
      </c>
      <c r="F89" s="113">
        <v>25.93</v>
      </c>
      <c r="G89" s="113">
        <f t="shared" si="2"/>
        <v>16672.990000000002</v>
      </c>
    </row>
    <row r="90" spans="2:7" x14ac:dyDescent="0.25">
      <c r="B90" s="116" t="s">
        <v>390</v>
      </c>
      <c r="C90" s="62" t="s">
        <v>391</v>
      </c>
      <c r="D90" s="61" t="s">
        <v>259</v>
      </c>
      <c r="E90" s="113">
        <v>140</v>
      </c>
      <c r="F90" s="113">
        <v>33.43</v>
      </c>
      <c r="G90" s="113">
        <f t="shared" si="2"/>
        <v>4680.2</v>
      </c>
    </row>
    <row r="91" spans="2:7" x14ac:dyDescent="0.25">
      <c r="B91" s="115"/>
      <c r="C91" s="60" t="s">
        <v>392</v>
      </c>
      <c r="D91" s="60"/>
      <c r="E91" s="124"/>
      <c r="F91" s="124"/>
      <c r="G91" s="124">
        <f>+G92</f>
        <v>206873.47659999999</v>
      </c>
    </row>
    <row r="92" spans="2:7" x14ac:dyDescent="0.25">
      <c r="B92" s="115">
        <v>6</v>
      </c>
      <c r="C92" s="60" t="s">
        <v>285</v>
      </c>
      <c r="D92" s="60"/>
      <c r="E92" s="124"/>
      <c r="F92" s="124"/>
      <c r="G92" s="124">
        <f>+G93+G107</f>
        <v>206873.47659999999</v>
      </c>
    </row>
    <row r="93" spans="2:7" x14ac:dyDescent="0.25">
      <c r="B93" s="115">
        <v>6.01</v>
      </c>
      <c r="C93" s="60" t="s">
        <v>286</v>
      </c>
      <c r="D93" s="60"/>
      <c r="E93" s="124"/>
      <c r="F93" s="124"/>
      <c r="G93" s="124">
        <f>+G94+G103</f>
        <v>192287.47659999999</v>
      </c>
    </row>
    <row r="94" spans="2:7" x14ac:dyDescent="0.25">
      <c r="B94" s="115" t="s">
        <v>287</v>
      </c>
      <c r="C94" s="60" t="s">
        <v>288</v>
      </c>
      <c r="D94" s="60"/>
      <c r="E94" s="124"/>
      <c r="F94" s="124"/>
      <c r="G94" s="124">
        <f>SUM(G95:G101)</f>
        <v>183562.1966</v>
      </c>
    </row>
    <row r="95" spans="2:7" x14ac:dyDescent="0.25">
      <c r="B95" s="116" t="s">
        <v>289</v>
      </c>
      <c r="C95" s="62" t="s">
        <v>290</v>
      </c>
      <c r="D95" s="61" t="s">
        <v>15</v>
      </c>
      <c r="E95" s="113">
        <v>6093.86</v>
      </c>
      <c r="F95" s="113">
        <v>0.3</v>
      </c>
      <c r="G95" s="113">
        <f t="shared" ref="G95:G101" si="3">+E95*F95</f>
        <v>1828.1579999999999</v>
      </c>
    </row>
    <row r="96" spans="2:7" x14ac:dyDescent="0.25">
      <c r="B96" s="116" t="s">
        <v>291</v>
      </c>
      <c r="C96" s="62" t="s">
        <v>292</v>
      </c>
      <c r="D96" s="61" t="s">
        <v>15</v>
      </c>
      <c r="E96" s="113">
        <v>6093.86</v>
      </c>
      <c r="F96" s="113">
        <v>5.1100000000000003</v>
      </c>
      <c r="G96" s="113">
        <f t="shared" si="3"/>
        <v>31139.624599999999</v>
      </c>
    </row>
    <row r="97" spans="2:7" x14ac:dyDescent="0.25">
      <c r="B97" s="116" t="s">
        <v>293</v>
      </c>
      <c r="C97" s="62" t="s">
        <v>294</v>
      </c>
      <c r="D97" s="61" t="s">
        <v>15</v>
      </c>
      <c r="E97" s="113">
        <v>148.91</v>
      </c>
      <c r="F97" s="113">
        <v>5.0600000000000005</v>
      </c>
      <c r="G97" s="113">
        <f t="shared" si="3"/>
        <v>753.4846</v>
      </c>
    </row>
    <row r="98" spans="2:7" x14ac:dyDescent="0.25">
      <c r="B98" s="116" t="s">
        <v>295</v>
      </c>
      <c r="C98" s="62" t="s">
        <v>296</v>
      </c>
      <c r="D98" s="61" t="s">
        <v>16</v>
      </c>
      <c r="E98" s="113">
        <v>29.78</v>
      </c>
      <c r="F98" s="113">
        <v>33.78</v>
      </c>
      <c r="G98" s="113">
        <f t="shared" si="3"/>
        <v>1005.9684000000001</v>
      </c>
    </row>
    <row r="99" spans="2:7" x14ac:dyDescent="0.25">
      <c r="B99" s="116" t="s">
        <v>297</v>
      </c>
      <c r="C99" s="62" t="s">
        <v>298</v>
      </c>
      <c r="D99" s="61" t="s">
        <v>15</v>
      </c>
      <c r="E99" s="113">
        <v>148.91</v>
      </c>
      <c r="F99" s="113">
        <v>19.87</v>
      </c>
      <c r="G99" s="113">
        <f t="shared" si="3"/>
        <v>2958.8416999999999</v>
      </c>
    </row>
    <row r="100" spans="2:7" x14ac:dyDescent="0.25">
      <c r="B100" s="116" t="s">
        <v>299</v>
      </c>
      <c r="C100" s="62" t="s">
        <v>300</v>
      </c>
      <c r="D100" s="61" t="s">
        <v>15</v>
      </c>
      <c r="E100" s="113">
        <v>148.91</v>
      </c>
      <c r="F100" s="113">
        <v>241.23000000000002</v>
      </c>
      <c r="G100" s="113">
        <f t="shared" si="3"/>
        <v>35921.559300000001</v>
      </c>
    </row>
    <row r="101" spans="2:7" x14ac:dyDescent="0.25">
      <c r="B101" s="116" t="s">
        <v>301</v>
      </c>
      <c r="C101" s="62" t="s">
        <v>302</v>
      </c>
      <c r="D101" s="61" t="s">
        <v>224</v>
      </c>
      <c r="E101" s="113">
        <v>1</v>
      </c>
      <c r="F101" s="113">
        <v>109954.56</v>
      </c>
      <c r="G101" s="113">
        <f t="shared" si="3"/>
        <v>109954.56</v>
      </c>
    </row>
    <row r="102" spans="2:7" x14ac:dyDescent="0.25">
      <c r="B102" s="115" t="s">
        <v>303</v>
      </c>
      <c r="C102" s="60" t="s">
        <v>304</v>
      </c>
      <c r="D102" s="60"/>
      <c r="E102" s="124"/>
      <c r="F102" s="124"/>
      <c r="G102" s="124"/>
    </row>
    <row r="103" spans="2:7" x14ac:dyDescent="0.25">
      <c r="B103" s="115" t="s">
        <v>309</v>
      </c>
      <c r="C103" s="60" t="s">
        <v>310</v>
      </c>
      <c r="D103" s="60"/>
      <c r="E103" s="124"/>
      <c r="F103" s="124"/>
      <c r="G103" s="124">
        <f>SUM(G104:G106)</f>
        <v>8725.2799999999988</v>
      </c>
    </row>
    <row r="104" spans="2:7" x14ac:dyDescent="0.25">
      <c r="B104" s="116" t="s">
        <v>311</v>
      </c>
      <c r="C104" s="62" t="s">
        <v>312</v>
      </c>
      <c r="D104" s="61" t="s">
        <v>259</v>
      </c>
      <c r="E104" s="113">
        <v>77</v>
      </c>
      <c r="F104" s="113">
        <v>25.93</v>
      </c>
      <c r="G104" s="113">
        <f t="shared" ref="G104:G108" si="4">+E104*F104</f>
        <v>1996.61</v>
      </c>
    </row>
    <row r="105" spans="2:7" x14ac:dyDescent="0.25">
      <c r="B105" s="116" t="s">
        <v>313</v>
      </c>
      <c r="C105" s="62" t="s">
        <v>314</v>
      </c>
      <c r="D105" s="61" t="s">
        <v>259</v>
      </c>
      <c r="E105" s="113">
        <v>79</v>
      </c>
      <c r="F105" s="113">
        <v>25.93</v>
      </c>
      <c r="G105" s="113">
        <f t="shared" si="4"/>
        <v>2048.4699999999998</v>
      </c>
    </row>
    <row r="106" spans="2:7" x14ac:dyDescent="0.25">
      <c r="B106" s="116" t="s">
        <v>390</v>
      </c>
      <c r="C106" s="62" t="s">
        <v>391</v>
      </c>
      <c r="D106" s="61" t="s">
        <v>259</v>
      </c>
      <c r="E106" s="113">
        <v>140</v>
      </c>
      <c r="F106" s="113">
        <v>33.43</v>
      </c>
      <c r="G106" s="113">
        <f t="shared" si="4"/>
        <v>4680.2</v>
      </c>
    </row>
    <row r="107" spans="2:7" x14ac:dyDescent="0.25">
      <c r="B107" s="115">
        <v>6.04</v>
      </c>
      <c r="C107" s="60" t="s">
        <v>394</v>
      </c>
      <c r="D107" s="60"/>
      <c r="E107" s="124"/>
      <c r="F107" s="124"/>
      <c r="G107" s="124">
        <f>SUM(G108)</f>
        <v>14586</v>
      </c>
    </row>
    <row r="108" spans="2:7" x14ac:dyDescent="0.25">
      <c r="B108" s="117" t="s">
        <v>464</v>
      </c>
      <c r="C108" s="62" t="s">
        <v>465</v>
      </c>
      <c r="D108" s="61" t="s">
        <v>466</v>
      </c>
      <c r="E108" s="113">
        <v>1</v>
      </c>
      <c r="F108" s="113">
        <v>14586</v>
      </c>
      <c r="G108" s="113">
        <f t="shared" si="4"/>
        <v>14586</v>
      </c>
    </row>
    <row r="109" spans="2:7" x14ac:dyDescent="0.25">
      <c r="B109" s="115"/>
      <c r="C109" s="60" t="s">
        <v>395</v>
      </c>
      <c r="D109" s="60"/>
      <c r="E109" s="124"/>
      <c r="F109" s="124"/>
      <c r="G109" s="124">
        <f>+G110</f>
        <v>682688.45480000007</v>
      </c>
    </row>
    <row r="110" spans="2:7" x14ac:dyDescent="0.25">
      <c r="B110" s="115">
        <v>6.01</v>
      </c>
      <c r="C110" s="60" t="s">
        <v>286</v>
      </c>
      <c r="D110" s="60"/>
      <c r="E110" s="124"/>
      <c r="F110" s="124"/>
      <c r="G110" s="124">
        <f>+G111+G119+G122</f>
        <v>682688.45480000007</v>
      </c>
    </row>
    <row r="111" spans="2:7" x14ac:dyDescent="0.25">
      <c r="B111" s="115" t="s">
        <v>287</v>
      </c>
      <c r="C111" s="60" t="s">
        <v>288</v>
      </c>
      <c r="D111" s="60"/>
      <c r="E111" s="124"/>
      <c r="F111" s="124"/>
      <c r="G111" s="124">
        <f>SUM(G112:G118)</f>
        <v>630726.27480000013</v>
      </c>
    </row>
    <row r="112" spans="2:7" x14ac:dyDescent="0.25">
      <c r="B112" s="116" t="s">
        <v>289</v>
      </c>
      <c r="C112" s="62" t="s">
        <v>290</v>
      </c>
      <c r="D112" s="61" t="s">
        <v>15</v>
      </c>
      <c r="E112" s="113">
        <v>37977.839999999997</v>
      </c>
      <c r="F112" s="113">
        <v>0.3</v>
      </c>
      <c r="G112" s="113">
        <f t="shared" ref="G112:G125" si="5">+E112*F112</f>
        <v>11393.351999999999</v>
      </c>
    </row>
    <row r="113" spans="2:7" x14ac:dyDescent="0.25">
      <c r="B113" s="116" t="s">
        <v>291</v>
      </c>
      <c r="C113" s="62" t="s">
        <v>292</v>
      </c>
      <c r="D113" s="61" t="s">
        <v>15</v>
      </c>
      <c r="E113" s="113">
        <v>37977.839999999997</v>
      </c>
      <c r="F113" s="113">
        <v>5.1100000000000003</v>
      </c>
      <c r="G113" s="113">
        <f t="shared" si="5"/>
        <v>194066.76240000001</v>
      </c>
    </row>
    <row r="114" spans="2:7" x14ac:dyDescent="0.25">
      <c r="B114" s="116" t="s">
        <v>293</v>
      </c>
      <c r="C114" s="62" t="s">
        <v>294</v>
      </c>
      <c r="D114" s="61" t="s">
        <v>15</v>
      </c>
      <c r="E114" s="113">
        <v>913.19</v>
      </c>
      <c r="F114" s="113">
        <v>5.0600000000000005</v>
      </c>
      <c r="G114" s="113">
        <f t="shared" si="5"/>
        <v>4620.7414000000008</v>
      </c>
    </row>
    <row r="115" spans="2:7" x14ac:dyDescent="0.25">
      <c r="B115" s="116" t="s">
        <v>295</v>
      </c>
      <c r="C115" s="62" t="s">
        <v>296</v>
      </c>
      <c r="D115" s="61" t="s">
        <v>16</v>
      </c>
      <c r="E115" s="113">
        <v>182.64</v>
      </c>
      <c r="F115" s="113">
        <v>33.78</v>
      </c>
      <c r="G115" s="113">
        <f t="shared" si="5"/>
        <v>6169.5792000000001</v>
      </c>
    </row>
    <row r="116" spans="2:7" x14ac:dyDescent="0.25">
      <c r="B116" s="116" t="s">
        <v>297</v>
      </c>
      <c r="C116" s="62" t="s">
        <v>298</v>
      </c>
      <c r="D116" s="61" t="s">
        <v>15</v>
      </c>
      <c r="E116" s="113">
        <v>913.19</v>
      </c>
      <c r="F116" s="113">
        <v>19.87</v>
      </c>
      <c r="G116" s="113">
        <f t="shared" si="5"/>
        <v>18145.085300000002</v>
      </c>
    </row>
    <row r="117" spans="2:7" x14ac:dyDescent="0.25">
      <c r="B117" s="116" t="s">
        <v>299</v>
      </c>
      <c r="C117" s="62" t="s">
        <v>300</v>
      </c>
      <c r="D117" s="61" t="s">
        <v>15</v>
      </c>
      <c r="E117" s="113">
        <v>1187.1500000000001</v>
      </c>
      <c r="F117" s="113">
        <v>241.23000000000002</v>
      </c>
      <c r="G117" s="113">
        <f t="shared" si="5"/>
        <v>286376.19450000004</v>
      </c>
    </row>
    <row r="118" spans="2:7" x14ac:dyDescent="0.25">
      <c r="B118" s="116" t="s">
        <v>301</v>
      </c>
      <c r="C118" s="62" t="s">
        <v>302</v>
      </c>
      <c r="D118" s="61" t="s">
        <v>223</v>
      </c>
      <c r="E118" s="113">
        <v>3</v>
      </c>
      <c r="F118" s="113">
        <v>36651.520000000004</v>
      </c>
      <c r="G118" s="113">
        <f t="shared" si="5"/>
        <v>109954.56000000001</v>
      </c>
    </row>
    <row r="119" spans="2:7" x14ac:dyDescent="0.25">
      <c r="B119" s="115" t="s">
        <v>303</v>
      </c>
      <c r="C119" s="60" t="s">
        <v>304</v>
      </c>
      <c r="D119" s="60"/>
      <c r="E119" s="124"/>
      <c r="F119" s="124"/>
      <c r="G119" s="124">
        <f>SUM(G120:G121)</f>
        <v>9325.58</v>
      </c>
    </row>
    <row r="120" spans="2:7" x14ac:dyDescent="0.25">
      <c r="B120" s="116" t="s">
        <v>305</v>
      </c>
      <c r="C120" s="62" t="s">
        <v>306</v>
      </c>
      <c r="D120" s="61" t="s">
        <v>259</v>
      </c>
      <c r="E120" s="113">
        <v>253</v>
      </c>
      <c r="F120" s="113">
        <v>18.43</v>
      </c>
      <c r="G120" s="113">
        <f t="shared" si="5"/>
        <v>4662.79</v>
      </c>
    </row>
    <row r="121" spans="2:7" x14ac:dyDescent="0.25">
      <c r="B121" s="116" t="s">
        <v>307</v>
      </c>
      <c r="C121" s="62" t="s">
        <v>308</v>
      </c>
      <c r="D121" s="61" t="s">
        <v>259</v>
      </c>
      <c r="E121" s="113">
        <v>253</v>
      </c>
      <c r="F121" s="113">
        <v>18.43</v>
      </c>
      <c r="G121" s="113">
        <f t="shared" si="5"/>
        <v>4662.79</v>
      </c>
    </row>
    <row r="122" spans="2:7" x14ac:dyDescent="0.25">
      <c r="B122" s="115" t="s">
        <v>309</v>
      </c>
      <c r="C122" s="60" t="s">
        <v>310</v>
      </c>
      <c r="D122" s="60"/>
      <c r="E122" s="124"/>
      <c r="F122" s="124"/>
      <c r="G122" s="124">
        <f>SUM(G123:G125)</f>
        <v>42636.6</v>
      </c>
    </row>
    <row r="123" spans="2:7" x14ac:dyDescent="0.25">
      <c r="B123" s="116" t="s">
        <v>311</v>
      </c>
      <c r="C123" s="62" t="s">
        <v>312</v>
      </c>
      <c r="D123" s="61" t="s">
        <v>259</v>
      </c>
      <c r="E123" s="113">
        <v>764</v>
      </c>
      <c r="F123" s="113">
        <v>25.93</v>
      </c>
      <c r="G123" s="113">
        <f t="shared" si="5"/>
        <v>19810.52</v>
      </c>
    </row>
    <row r="124" spans="2:7" x14ac:dyDescent="0.25">
      <c r="B124" s="116" t="s">
        <v>313</v>
      </c>
      <c r="C124" s="62" t="s">
        <v>314</v>
      </c>
      <c r="D124" s="61" t="s">
        <v>259</v>
      </c>
      <c r="E124" s="113">
        <v>772</v>
      </c>
      <c r="F124" s="113">
        <v>25.93</v>
      </c>
      <c r="G124" s="113">
        <f t="shared" si="5"/>
        <v>20017.96</v>
      </c>
    </row>
    <row r="125" spans="2:7" x14ac:dyDescent="0.25">
      <c r="B125" s="116" t="s">
        <v>390</v>
      </c>
      <c r="C125" s="62" t="s">
        <v>391</v>
      </c>
      <c r="D125" s="61" t="s">
        <v>259</v>
      </c>
      <c r="E125" s="113">
        <v>84</v>
      </c>
      <c r="F125" s="113">
        <v>33.43</v>
      </c>
      <c r="G125" s="113">
        <f t="shared" si="5"/>
        <v>2808.12</v>
      </c>
    </row>
    <row r="126" spans="2:7" x14ac:dyDescent="0.25">
      <c r="B126" s="115"/>
      <c r="C126" s="60" t="s">
        <v>396</v>
      </c>
      <c r="D126" s="60"/>
      <c r="E126" s="124"/>
      <c r="F126" s="124"/>
      <c r="G126" s="124">
        <f>+G127+G140</f>
        <v>726882.77890000003</v>
      </c>
    </row>
    <row r="127" spans="2:7" x14ac:dyDescent="0.25">
      <c r="B127" s="115">
        <v>6.01</v>
      </c>
      <c r="C127" s="60" t="s">
        <v>286</v>
      </c>
      <c r="D127" s="60"/>
      <c r="E127" s="124"/>
      <c r="F127" s="124"/>
      <c r="G127" s="124">
        <f>+G128+G136</f>
        <v>522742.01770000003</v>
      </c>
    </row>
    <row r="128" spans="2:7" x14ac:dyDescent="0.25">
      <c r="B128" s="115" t="s">
        <v>287</v>
      </c>
      <c r="C128" s="60" t="s">
        <v>288</v>
      </c>
      <c r="D128" s="60"/>
      <c r="E128" s="124"/>
      <c r="F128" s="124"/>
      <c r="G128" s="124">
        <f>SUM(G129:G135)</f>
        <v>486491.51770000003</v>
      </c>
    </row>
    <row r="129" spans="2:7" x14ac:dyDescent="0.25">
      <c r="B129" s="116" t="s">
        <v>289</v>
      </c>
      <c r="C129" s="62" t="s">
        <v>290</v>
      </c>
      <c r="D129" s="61" t="s">
        <v>15</v>
      </c>
      <c r="E129" s="113">
        <v>26312.62</v>
      </c>
      <c r="F129" s="113">
        <v>0.3</v>
      </c>
      <c r="G129" s="113">
        <f t="shared" ref="G129:G139" si="6">+E129*F129</f>
        <v>7893.7859999999991</v>
      </c>
    </row>
    <row r="130" spans="2:7" x14ac:dyDescent="0.25">
      <c r="B130" s="116" t="s">
        <v>291</v>
      </c>
      <c r="C130" s="62" t="s">
        <v>292</v>
      </c>
      <c r="D130" s="61" t="s">
        <v>15</v>
      </c>
      <c r="E130" s="113">
        <v>26312.62</v>
      </c>
      <c r="F130" s="113">
        <v>5.1100000000000003</v>
      </c>
      <c r="G130" s="113">
        <f t="shared" si="6"/>
        <v>134457.48819999999</v>
      </c>
    </row>
    <row r="131" spans="2:7" x14ac:dyDescent="0.25">
      <c r="B131" s="116" t="s">
        <v>293</v>
      </c>
      <c r="C131" s="62" t="s">
        <v>294</v>
      </c>
      <c r="D131" s="61" t="s">
        <v>15</v>
      </c>
      <c r="E131" s="113">
        <v>678.24</v>
      </c>
      <c r="F131" s="113">
        <v>5.0600000000000005</v>
      </c>
      <c r="G131" s="113">
        <f t="shared" si="6"/>
        <v>3431.8944000000006</v>
      </c>
    </row>
    <row r="132" spans="2:7" x14ac:dyDescent="0.25">
      <c r="B132" s="116" t="s">
        <v>295</v>
      </c>
      <c r="C132" s="62" t="s">
        <v>296</v>
      </c>
      <c r="D132" s="61" t="s">
        <v>16</v>
      </c>
      <c r="E132" s="113">
        <v>135.65</v>
      </c>
      <c r="F132" s="113">
        <v>33.78</v>
      </c>
      <c r="G132" s="113">
        <f t="shared" si="6"/>
        <v>4582.2570000000005</v>
      </c>
    </row>
    <row r="133" spans="2:7" x14ac:dyDescent="0.25">
      <c r="B133" s="116" t="s">
        <v>297</v>
      </c>
      <c r="C133" s="62" t="s">
        <v>298</v>
      </c>
      <c r="D133" s="61" t="s">
        <v>15</v>
      </c>
      <c r="E133" s="113">
        <v>678.24</v>
      </c>
      <c r="F133" s="113">
        <v>19.87</v>
      </c>
      <c r="G133" s="113">
        <f t="shared" si="6"/>
        <v>13476.6288</v>
      </c>
    </row>
    <row r="134" spans="2:7" x14ac:dyDescent="0.25">
      <c r="B134" s="116" t="s">
        <v>299</v>
      </c>
      <c r="C134" s="62" t="s">
        <v>300</v>
      </c>
      <c r="D134" s="61" t="s">
        <v>15</v>
      </c>
      <c r="E134" s="113">
        <v>881.71</v>
      </c>
      <c r="F134" s="113">
        <v>241.23000000000002</v>
      </c>
      <c r="G134" s="113">
        <f t="shared" si="6"/>
        <v>212694.90330000003</v>
      </c>
    </row>
    <row r="135" spans="2:7" x14ac:dyDescent="0.25">
      <c r="B135" s="116" t="s">
        <v>301</v>
      </c>
      <c r="C135" s="62" t="s">
        <v>302</v>
      </c>
      <c r="D135" s="61" t="s">
        <v>223</v>
      </c>
      <c r="E135" s="113">
        <v>3</v>
      </c>
      <c r="F135" s="113">
        <v>36651.520000000004</v>
      </c>
      <c r="G135" s="113">
        <f t="shared" si="6"/>
        <v>109954.56000000001</v>
      </c>
    </row>
    <row r="136" spans="2:7" x14ac:dyDescent="0.25">
      <c r="B136" s="115" t="s">
        <v>309</v>
      </c>
      <c r="C136" s="60" t="s">
        <v>310</v>
      </c>
      <c r="D136" s="60"/>
      <c r="E136" s="124"/>
      <c r="F136" s="124"/>
      <c r="G136" s="124">
        <f>SUM(G137:G139)</f>
        <v>36250.5</v>
      </c>
    </row>
    <row r="137" spans="2:7" x14ac:dyDescent="0.25">
      <c r="B137" s="116" t="s">
        <v>311</v>
      </c>
      <c r="C137" s="62" t="s">
        <v>312</v>
      </c>
      <c r="D137" s="61" t="s">
        <v>259</v>
      </c>
      <c r="E137" s="113">
        <v>590</v>
      </c>
      <c r="F137" s="113">
        <v>25.93</v>
      </c>
      <c r="G137" s="113">
        <f t="shared" si="6"/>
        <v>15298.7</v>
      </c>
    </row>
    <row r="138" spans="2:7" x14ac:dyDescent="0.25">
      <c r="B138" s="116" t="s">
        <v>313</v>
      </c>
      <c r="C138" s="62" t="s">
        <v>314</v>
      </c>
      <c r="D138" s="61" t="s">
        <v>259</v>
      </c>
      <c r="E138" s="113">
        <v>594</v>
      </c>
      <c r="F138" s="113">
        <v>25.93</v>
      </c>
      <c r="G138" s="113">
        <f t="shared" si="6"/>
        <v>15402.42</v>
      </c>
    </row>
    <row r="139" spans="2:7" x14ac:dyDescent="0.25">
      <c r="B139" s="116" t="s">
        <v>390</v>
      </c>
      <c r="C139" s="62" t="s">
        <v>391</v>
      </c>
      <c r="D139" s="61" t="s">
        <v>259</v>
      </c>
      <c r="E139" s="113">
        <v>166</v>
      </c>
      <c r="F139" s="113">
        <v>33.43</v>
      </c>
      <c r="G139" s="113">
        <f t="shared" si="6"/>
        <v>5549.38</v>
      </c>
    </row>
    <row r="140" spans="2:7" ht="14.45" customHeight="1" x14ac:dyDescent="0.25">
      <c r="B140" s="115">
        <v>6.05</v>
      </c>
      <c r="C140" s="60" t="s">
        <v>397</v>
      </c>
      <c r="D140" s="60"/>
      <c r="E140" s="124"/>
      <c r="F140" s="124"/>
      <c r="G140" s="124">
        <f>+G141+G150+G153+G156+G158+G162+G164+G168+G171</f>
        <v>204140.76119999998</v>
      </c>
    </row>
    <row r="141" spans="2:7" ht="14.45" customHeight="1" x14ac:dyDescent="0.25">
      <c r="B141" s="115" t="s">
        <v>398</v>
      </c>
      <c r="C141" s="60" t="s">
        <v>288</v>
      </c>
      <c r="D141" s="60"/>
      <c r="E141" s="124"/>
      <c r="F141" s="124"/>
      <c r="G141" s="124">
        <f>SUM(G142:G149)</f>
        <v>134560.4112</v>
      </c>
    </row>
    <row r="142" spans="2:7" ht="14.45" customHeight="1" x14ac:dyDescent="0.25">
      <c r="B142" s="116" t="s">
        <v>399</v>
      </c>
      <c r="C142" s="62" t="s">
        <v>290</v>
      </c>
      <c r="D142" s="61" t="s">
        <v>15</v>
      </c>
      <c r="E142" s="113">
        <v>1074.97</v>
      </c>
      <c r="F142" s="113">
        <v>0.3</v>
      </c>
      <c r="G142" s="113">
        <f t="shared" ref="G142:G181" si="7">+E142*F142</f>
        <v>322.49099999999999</v>
      </c>
    </row>
    <row r="143" spans="2:7" ht="14.45" customHeight="1" x14ac:dyDescent="0.25">
      <c r="B143" s="116" t="s">
        <v>400</v>
      </c>
      <c r="C143" s="62" t="s">
        <v>292</v>
      </c>
      <c r="D143" s="61" t="s">
        <v>15</v>
      </c>
      <c r="E143" s="113">
        <v>1074.97</v>
      </c>
      <c r="F143" s="113">
        <v>5.1100000000000003</v>
      </c>
      <c r="G143" s="113">
        <f t="shared" si="7"/>
        <v>5493.0967000000001</v>
      </c>
    </row>
    <row r="144" spans="2:7" x14ac:dyDescent="0.25">
      <c r="B144" s="116" t="s">
        <v>401</v>
      </c>
      <c r="C144" s="62" t="s">
        <v>294</v>
      </c>
      <c r="D144" s="61" t="s">
        <v>15</v>
      </c>
      <c r="E144" s="113">
        <v>1074.97</v>
      </c>
      <c r="F144" s="113">
        <v>5.0600000000000005</v>
      </c>
      <c r="G144" s="113">
        <f t="shared" si="7"/>
        <v>5439.3482000000004</v>
      </c>
    </row>
    <row r="145" spans="2:7" x14ac:dyDescent="0.25">
      <c r="B145" s="116" t="s">
        <v>402</v>
      </c>
      <c r="C145" s="62" t="s">
        <v>296</v>
      </c>
      <c r="D145" s="61" t="s">
        <v>16</v>
      </c>
      <c r="E145" s="113">
        <v>65.36</v>
      </c>
      <c r="F145" s="113">
        <v>33.78</v>
      </c>
      <c r="G145" s="113">
        <f t="shared" si="7"/>
        <v>2207.8607999999999</v>
      </c>
    </row>
    <row r="146" spans="2:7" x14ac:dyDescent="0.25">
      <c r="B146" s="116" t="s">
        <v>403</v>
      </c>
      <c r="C146" s="62" t="s">
        <v>404</v>
      </c>
      <c r="D146" s="61" t="s">
        <v>15</v>
      </c>
      <c r="E146" s="113">
        <v>270.57</v>
      </c>
      <c r="F146" s="113">
        <v>9.7900000000000009</v>
      </c>
      <c r="G146" s="113">
        <f t="shared" si="7"/>
        <v>2648.8803000000003</v>
      </c>
    </row>
    <row r="147" spans="2:7" x14ac:dyDescent="0.25">
      <c r="B147" s="116" t="s">
        <v>405</v>
      </c>
      <c r="C147" s="62" t="s">
        <v>393</v>
      </c>
      <c r="D147" s="61" t="s">
        <v>15</v>
      </c>
      <c r="E147" s="113">
        <v>270.57</v>
      </c>
      <c r="F147" s="113">
        <v>0.83000000000000007</v>
      </c>
      <c r="G147" s="113">
        <f t="shared" si="7"/>
        <v>224.57310000000001</v>
      </c>
    </row>
    <row r="148" spans="2:7" x14ac:dyDescent="0.25">
      <c r="B148" s="116" t="s">
        <v>406</v>
      </c>
      <c r="C148" s="62" t="s">
        <v>300</v>
      </c>
      <c r="D148" s="61" t="s">
        <v>15</v>
      </c>
      <c r="E148" s="113">
        <v>270.57</v>
      </c>
      <c r="F148" s="113">
        <v>241.23000000000002</v>
      </c>
      <c r="G148" s="113">
        <f t="shared" si="7"/>
        <v>65269.6011</v>
      </c>
    </row>
    <row r="149" spans="2:7" x14ac:dyDescent="0.25">
      <c r="B149" s="116" t="s">
        <v>407</v>
      </c>
      <c r="C149" s="62" t="s">
        <v>302</v>
      </c>
      <c r="D149" s="61" t="s">
        <v>223</v>
      </c>
      <c r="E149" s="113">
        <v>3</v>
      </c>
      <c r="F149" s="113">
        <v>17651.52</v>
      </c>
      <c r="G149" s="113">
        <f t="shared" si="7"/>
        <v>52954.559999999998</v>
      </c>
    </row>
    <row r="150" spans="2:7" x14ac:dyDescent="0.25">
      <c r="B150" s="115" t="s">
        <v>408</v>
      </c>
      <c r="C150" s="60" t="s">
        <v>304</v>
      </c>
      <c r="D150" s="60"/>
      <c r="E150" s="124"/>
      <c r="F150" s="124"/>
      <c r="G150" s="124">
        <f>SUM(G151:G152)</f>
        <v>2764.5</v>
      </c>
    </row>
    <row r="151" spans="2:7" x14ac:dyDescent="0.25">
      <c r="B151" s="116" t="s">
        <v>409</v>
      </c>
      <c r="C151" s="62" t="s">
        <v>410</v>
      </c>
      <c r="D151" s="61" t="s">
        <v>259</v>
      </c>
      <c r="E151" s="113">
        <v>58</v>
      </c>
      <c r="F151" s="113">
        <v>18.43</v>
      </c>
      <c r="G151" s="113">
        <f t="shared" si="7"/>
        <v>1068.94</v>
      </c>
    </row>
    <row r="152" spans="2:7" x14ac:dyDescent="0.25">
      <c r="B152" s="116" t="s">
        <v>411</v>
      </c>
      <c r="C152" s="62" t="s">
        <v>412</v>
      </c>
      <c r="D152" s="61" t="s">
        <v>259</v>
      </c>
      <c r="E152" s="113">
        <v>92</v>
      </c>
      <c r="F152" s="113">
        <v>18.43</v>
      </c>
      <c r="G152" s="113">
        <f t="shared" si="7"/>
        <v>1695.56</v>
      </c>
    </row>
    <row r="153" spans="2:7" x14ac:dyDescent="0.25">
      <c r="B153" s="115" t="s">
        <v>413</v>
      </c>
      <c r="C153" s="60" t="s">
        <v>310</v>
      </c>
      <c r="D153" s="60"/>
      <c r="E153" s="124"/>
      <c r="F153" s="124"/>
      <c r="G153" s="124">
        <f>SUM(G154:G155)</f>
        <v>233.37</v>
      </c>
    </row>
    <row r="154" spans="2:7" x14ac:dyDescent="0.25">
      <c r="B154" s="116" t="s">
        <v>414</v>
      </c>
      <c r="C154" s="62" t="s">
        <v>312</v>
      </c>
      <c r="D154" s="61" t="s">
        <v>259</v>
      </c>
      <c r="E154" s="113">
        <v>2</v>
      </c>
      <c r="F154" s="113">
        <v>25.93</v>
      </c>
      <c r="G154" s="113">
        <f t="shared" si="7"/>
        <v>51.86</v>
      </c>
    </row>
    <row r="155" spans="2:7" x14ac:dyDescent="0.25">
      <c r="B155" s="116" t="s">
        <v>415</v>
      </c>
      <c r="C155" s="62" t="s">
        <v>314</v>
      </c>
      <c r="D155" s="61" t="s">
        <v>259</v>
      </c>
      <c r="E155" s="113">
        <v>7</v>
      </c>
      <c r="F155" s="113">
        <v>25.93</v>
      </c>
      <c r="G155" s="113">
        <f t="shared" si="7"/>
        <v>181.51</v>
      </c>
    </row>
    <row r="156" spans="2:7" x14ac:dyDescent="0.25">
      <c r="B156" s="115" t="s">
        <v>416</v>
      </c>
      <c r="C156" s="60" t="s">
        <v>417</v>
      </c>
      <c r="D156" s="60"/>
      <c r="E156" s="124"/>
      <c r="F156" s="124"/>
      <c r="G156" s="124">
        <f>SUM(G157)</f>
        <v>9182.2423999999992</v>
      </c>
    </row>
    <row r="157" spans="2:7" x14ac:dyDescent="0.25">
      <c r="B157" s="116" t="s">
        <v>418</v>
      </c>
      <c r="C157" s="62" t="s">
        <v>419</v>
      </c>
      <c r="D157" s="61" t="s">
        <v>15</v>
      </c>
      <c r="E157" s="113">
        <v>174.17</v>
      </c>
      <c r="F157" s="113">
        <v>52.72</v>
      </c>
      <c r="G157" s="113">
        <f t="shared" si="7"/>
        <v>9182.2423999999992</v>
      </c>
    </row>
    <row r="158" spans="2:7" x14ac:dyDescent="0.25">
      <c r="B158" s="115" t="s">
        <v>420</v>
      </c>
      <c r="C158" s="60" t="s">
        <v>421</v>
      </c>
      <c r="D158" s="60"/>
      <c r="E158" s="124"/>
      <c r="F158" s="124"/>
      <c r="G158" s="124">
        <f>SUM(G159:G161)</f>
        <v>38449.819599999995</v>
      </c>
    </row>
    <row r="159" spans="2:7" x14ac:dyDescent="0.25">
      <c r="B159" s="116" t="s">
        <v>422</v>
      </c>
      <c r="C159" s="62" t="s">
        <v>423</v>
      </c>
      <c r="D159" s="61" t="s">
        <v>15</v>
      </c>
      <c r="E159" s="113">
        <v>724.18</v>
      </c>
      <c r="F159" s="113">
        <v>35.22</v>
      </c>
      <c r="G159" s="113">
        <f t="shared" si="7"/>
        <v>25505.619599999998</v>
      </c>
    </row>
    <row r="160" spans="2:7" x14ac:dyDescent="0.25">
      <c r="B160" s="116" t="s">
        <v>424</v>
      </c>
      <c r="C160" s="62" t="s">
        <v>425</v>
      </c>
      <c r="D160" s="61" t="s">
        <v>15</v>
      </c>
      <c r="E160" s="113">
        <v>724.18</v>
      </c>
      <c r="F160" s="113">
        <v>7.96</v>
      </c>
      <c r="G160" s="113">
        <f t="shared" si="7"/>
        <v>5764.4727999999996</v>
      </c>
    </row>
    <row r="161" spans="2:7" x14ac:dyDescent="0.25">
      <c r="B161" s="116" t="s">
        <v>426</v>
      </c>
      <c r="C161" s="62" t="s">
        <v>427</v>
      </c>
      <c r="D161" s="61" t="s">
        <v>34</v>
      </c>
      <c r="E161" s="113">
        <v>143.94</v>
      </c>
      <c r="F161" s="113">
        <v>49.88</v>
      </c>
      <c r="G161" s="113">
        <f t="shared" si="7"/>
        <v>7179.7272000000003</v>
      </c>
    </row>
    <row r="162" spans="2:7" x14ac:dyDescent="0.25">
      <c r="B162" s="115" t="s">
        <v>428</v>
      </c>
      <c r="C162" s="60" t="s">
        <v>429</v>
      </c>
      <c r="D162" s="60"/>
      <c r="E162" s="124"/>
      <c r="F162" s="124"/>
      <c r="G162" s="124">
        <f>SUM(G163)</f>
        <v>7659.1619999999994</v>
      </c>
    </row>
    <row r="163" spans="2:7" x14ac:dyDescent="0.25">
      <c r="B163" s="116" t="s">
        <v>430</v>
      </c>
      <c r="C163" s="62" t="s">
        <v>431</v>
      </c>
      <c r="D163" s="61" t="s">
        <v>34</v>
      </c>
      <c r="E163" s="113">
        <v>124.6</v>
      </c>
      <c r="F163" s="113">
        <v>61.47</v>
      </c>
      <c r="G163" s="113">
        <f t="shared" si="7"/>
        <v>7659.1619999999994</v>
      </c>
    </row>
    <row r="164" spans="2:7" x14ac:dyDescent="0.25">
      <c r="B164" s="115" t="s">
        <v>432</v>
      </c>
      <c r="C164" s="60" t="s">
        <v>333</v>
      </c>
      <c r="D164" s="60"/>
      <c r="E164" s="124"/>
      <c r="F164" s="124"/>
      <c r="G164" s="124">
        <f>SUM(G165:G167)</f>
        <v>7618.2599999999993</v>
      </c>
    </row>
    <row r="165" spans="2:7" x14ac:dyDescent="0.25">
      <c r="B165" s="116" t="s">
        <v>433</v>
      </c>
      <c r="C165" s="62" t="s">
        <v>434</v>
      </c>
      <c r="D165" s="61" t="s">
        <v>259</v>
      </c>
      <c r="E165" s="113">
        <v>9</v>
      </c>
      <c r="F165" s="113">
        <v>291.43</v>
      </c>
      <c r="G165" s="113">
        <f t="shared" si="7"/>
        <v>2622.87</v>
      </c>
    </row>
    <row r="166" spans="2:7" x14ac:dyDescent="0.25">
      <c r="B166" s="116" t="s">
        <v>435</v>
      </c>
      <c r="C166" s="62" t="s">
        <v>337</v>
      </c>
      <c r="D166" s="61" t="s">
        <v>259</v>
      </c>
      <c r="E166" s="113">
        <v>2</v>
      </c>
      <c r="F166" s="113">
        <v>1275.51</v>
      </c>
      <c r="G166" s="113">
        <f t="shared" si="7"/>
        <v>2551.02</v>
      </c>
    </row>
    <row r="167" spans="2:7" x14ac:dyDescent="0.25">
      <c r="B167" s="116" t="s">
        <v>436</v>
      </c>
      <c r="C167" s="62" t="s">
        <v>437</v>
      </c>
      <c r="D167" s="61" t="s">
        <v>259</v>
      </c>
      <c r="E167" s="113">
        <v>3</v>
      </c>
      <c r="F167" s="113">
        <v>814.79</v>
      </c>
      <c r="G167" s="113">
        <f t="shared" si="7"/>
        <v>2444.37</v>
      </c>
    </row>
    <row r="168" spans="2:7" x14ac:dyDescent="0.25">
      <c r="B168" s="115" t="s">
        <v>438</v>
      </c>
      <c r="C168" s="60" t="s">
        <v>439</v>
      </c>
      <c r="D168" s="60"/>
      <c r="E168" s="124"/>
      <c r="F168" s="124"/>
      <c r="G168" s="124">
        <f>SUM(G169:G170)</f>
        <v>1692.21</v>
      </c>
    </row>
    <row r="169" spans="2:7" x14ac:dyDescent="0.25">
      <c r="B169" s="116" t="s">
        <v>440</v>
      </c>
      <c r="C169" s="62" t="s">
        <v>339</v>
      </c>
      <c r="D169" s="61" t="s">
        <v>259</v>
      </c>
      <c r="E169" s="113">
        <v>1</v>
      </c>
      <c r="F169" s="113">
        <v>564.07000000000005</v>
      </c>
      <c r="G169" s="113">
        <f t="shared" si="7"/>
        <v>564.07000000000005</v>
      </c>
    </row>
    <row r="170" spans="2:7" x14ac:dyDescent="0.25">
      <c r="B170" s="116" t="s">
        <v>441</v>
      </c>
      <c r="C170" s="62" t="s">
        <v>341</v>
      </c>
      <c r="D170" s="61" t="s">
        <v>259</v>
      </c>
      <c r="E170" s="113">
        <v>2</v>
      </c>
      <c r="F170" s="113">
        <v>564.07000000000005</v>
      </c>
      <c r="G170" s="113">
        <f t="shared" si="7"/>
        <v>1128.1400000000001</v>
      </c>
    </row>
    <row r="171" spans="2:7" x14ac:dyDescent="0.25">
      <c r="B171" s="115" t="s">
        <v>442</v>
      </c>
      <c r="C171" s="60" t="s">
        <v>443</v>
      </c>
      <c r="D171" s="60"/>
      <c r="E171" s="124"/>
      <c r="F171" s="124"/>
      <c r="G171" s="124">
        <f>SUM(G172:G181)</f>
        <v>1980.7859999999998</v>
      </c>
    </row>
    <row r="172" spans="2:7" x14ac:dyDescent="0.25">
      <c r="B172" s="116" t="s">
        <v>444</v>
      </c>
      <c r="C172" s="62" t="s">
        <v>445</v>
      </c>
      <c r="D172" s="61" t="s">
        <v>16</v>
      </c>
      <c r="E172" s="113">
        <v>0.75</v>
      </c>
      <c r="F172" s="113">
        <v>16.46</v>
      </c>
      <c r="G172" s="113">
        <f t="shared" si="7"/>
        <v>12.345000000000001</v>
      </c>
    </row>
    <row r="173" spans="2:7" x14ac:dyDescent="0.25">
      <c r="B173" s="116" t="s">
        <v>446</v>
      </c>
      <c r="C173" s="62" t="s">
        <v>447</v>
      </c>
      <c r="D173" s="61" t="s">
        <v>16</v>
      </c>
      <c r="E173" s="113">
        <v>0.75</v>
      </c>
      <c r="F173" s="113">
        <v>30.32</v>
      </c>
      <c r="G173" s="113">
        <f t="shared" si="7"/>
        <v>22.740000000000002</v>
      </c>
    </row>
    <row r="174" spans="2:7" x14ac:dyDescent="0.25">
      <c r="B174" s="116" t="s">
        <v>448</v>
      </c>
      <c r="C174" s="62" t="s">
        <v>449</v>
      </c>
      <c r="D174" s="61" t="s">
        <v>16</v>
      </c>
      <c r="E174" s="113">
        <v>0.75</v>
      </c>
      <c r="F174" s="113">
        <v>400.58</v>
      </c>
      <c r="G174" s="113">
        <f t="shared" si="7"/>
        <v>300.435</v>
      </c>
    </row>
    <row r="175" spans="2:7" x14ac:dyDescent="0.25">
      <c r="B175" s="116" t="s">
        <v>450</v>
      </c>
      <c r="C175" s="62" t="s">
        <v>451</v>
      </c>
      <c r="D175" s="61" t="s">
        <v>53</v>
      </c>
      <c r="E175" s="113">
        <v>24.46</v>
      </c>
      <c r="F175" s="113">
        <v>4.82</v>
      </c>
      <c r="G175" s="113">
        <f t="shared" si="7"/>
        <v>117.89720000000001</v>
      </c>
    </row>
    <row r="176" spans="2:7" x14ac:dyDescent="0.25">
      <c r="B176" s="116" t="s">
        <v>452</v>
      </c>
      <c r="C176" s="62" t="s">
        <v>453</v>
      </c>
      <c r="D176" s="61" t="s">
        <v>15</v>
      </c>
      <c r="E176" s="113">
        <v>5.08</v>
      </c>
      <c r="F176" s="113">
        <v>35.79</v>
      </c>
      <c r="G176" s="113">
        <f t="shared" si="7"/>
        <v>181.81319999999999</v>
      </c>
    </row>
    <row r="177" spans="2:7" x14ac:dyDescent="0.25">
      <c r="B177" s="116" t="s">
        <v>454</v>
      </c>
      <c r="C177" s="62" t="s">
        <v>455</v>
      </c>
      <c r="D177" s="61" t="s">
        <v>53</v>
      </c>
      <c r="E177" s="113">
        <v>22.82</v>
      </c>
      <c r="F177" s="113">
        <v>21.36</v>
      </c>
      <c r="G177" s="113">
        <f t="shared" si="7"/>
        <v>487.43520000000001</v>
      </c>
    </row>
    <row r="178" spans="2:7" x14ac:dyDescent="0.25">
      <c r="B178" s="116" t="s">
        <v>456</v>
      </c>
      <c r="C178" s="62" t="s">
        <v>457</v>
      </c>
      <c r="D178" s="61" t="s">
        <v>259</v>
      </c>
      <c r="E178" s="113">
        <v>20</v>
      </c>
      <c r="F178" s="113">
        <v>16.97</v>
      </c>
      <c r="G178" s="113">
        <f t="shared" si="7"/>
        <v>339.4</v>
      </c>
    </row>
    <row r="179" spans="2:7" x14ac:dyDescent="0.25">
      <c r="B179" s="116" t="s">
        <v>458</v>
      </c>
      <c r="C179" s="62" t="s">
        <v>459</v>
      </c>
      <c r="D179" s="61" t="s">
        <v>259</v>
      </c>
      <c r="E179" s="113">
        <v>8</v>
      </c>
      <c r="F179" s="113">
        <v>12.21</v>
      </c>
      <c r="G179" s="113">
        <f t="shared" si="7"/>
        <v>97.68</v>
      </c>
    </row>
    <row r="180" spans="2:7" x14ac:dyDescent="0.25">
      <c r="B180" s="116" t="s">
        <v>460</v>
      </c>
      <c r="C180" s="62" t="s">
        <v>461</v>
      </c>
      <c r="D180" s="61" t="s">
        <v>259</v>
      </c>
      <c r="E180" s="113">
        <v>24</v>
      </c>
      <c r="F180" s="113">
        <v>17.309999999999999</v>
      </c>
      <c r="G180" s="113">
        <f t="shared" si="7"/>
        <v>415.43999999999994</v>
      </c>
    </row>
    <row r="181" spans="2:7" x14ac:dyDescent="0.25">
      <c r="B181" s="116" t="s">
        <v>462</v>
      </c>
      <c r="C181" s="62" t="s">
        <v>463</v>
      </c>
      <c r="D181" s="61" t="s">
        <v>34</v>
      </c>
      <c r="E181" s="113">
        <v>0.26</v>
      </c>
      <c r="F181" s="113">
        <v>21.54</v>
      </c>
      <c r="G181" s="113">
        <f t="shared" si="7"/>
        <v>5.6003999999999996</v>
      </c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C84C-BB2A-40CF-81FE-74D510D1C61C}">
  <dimension ref="A1:CC1048184"/>
  <sheetViews>
    <sheetView view="pageBreakPreview" topLeftCell="A7" zoomScale="80" zoomScaleNormal="100" zoomScaleSheetLayoutView="80" workbookViewId="0">
      <selection activeCell="H25" sqref="H25"/>
    </sheetView>
  </sheetViews>
  <sheetFormatPr baseColWidth="10" defaultColWidth="10" defaultRowHeight="12.75" x14ac:dyDescent="0.2"/>
  <cols>
    <col min="1" max="1" width="3.140625" style="76" customWidth="1"/>
    <col min="2" max="2" width="45.85546875" style="75" customWidth="1"/>
    <col min="3" max="3" width="13.42578125" style="75" customWidth="1"/>
    <col min="4" max="4" width="14.5703125" style="76" customWidth="1"/>
    <col min="5" max="5" width="9.5703125" style="75" customWidth="1"/>
    <col min="6" max="6" width="18.140625" style="75" bestFit="1" customWidth="1"/>
    <col min="7" max="7" width="2.42578125" style="75" customWidth="1"/>
    <col min="8" max="16384" width="10" style="75"/>
  </cols>
  <sheetData>
    <row r="1" spans="1:6" s="104" customFormat="1" ht="15" customHeight="1" x14ac:dyDescent="0.2">
      <c r="A1" s="112"/>
      <c r="B1" s="108" t="s">
        <v>472</v>
      </c>
      <c r="C1" s="107"/>
      <c r="D1" s="111"/>
      <c r="E1" s="106"/>
      <c r="F1" s="110"/>
    </row>
    <row r="2" spans="1:6" s="104" customFormat="1" ht="15" customHeight="1" x14ac:dyDescent="0.2">
      <c r="B2" s="108"/>
      <c r="C2" s="107"/>
      <c r="D2" s="109"/>
      <c r="E2" s="107"/>
    </row>
    <row r="3" spans="1:6" s="104" customFormat="1" ht="15" customHeight="1" x14ac:dyDescent="0.25">
      <c r="B3" s="172"/>
      <c r="C3" s="172"/>
      <c r="D3" s="172"/>
      <c r="E3" s="172"/>
      <c r="F3" s="172"/>
    </row>
    <row r="4" spans="1:6" s="104" customFormat="1" ht="15" customHeight="1" thickBot="1" x14ac:dyDescent="0.25">
      <c r="B4" s="108"/>
      <c r="C4" s="107"/>
      <c r="D4" s="106" t="s">
        <v>219</v>
      </c>
      <c r="E4" s="125">
        <f>+[14]Resumen!D24</f>
        <v>523</v>
      </c>
      <c r="F4" s="105" t="s">
        <v>283</v>
      </c>
    </row>
    <row r="5" spans="1:6" s="77" customFormat="1" ht="13.5" customHeight="1" x14ac:dyDescent="0.25">
      <c r="A5" s="78"/>
      <c r="B5" s="173" t="s">
        <v>260</v>
      </c>
      <c r="C5" s="176" t="s">
        <v>282</v>
      </c>
      <c r="D5" s="176" t="s">
        <v>281</v>
      </c>
      <c r="E5" s="176" t="s">
        <v>280</v>
      </c>
      <c r="F5" s="179" t="s">
        <v>279</v>
      </c>
    </row>
    <row r="6" spans="1:6" s="77" customFormat="1" x14ac:dyDescent="0.25">
      <c r="A6" s="78"/>
      <c r="B6" s="174"/>
      <c r="C6" s="177"/>
      <c r="D6" s="177"/>
      <c r="E6" s="177"/>
      <c r="F6" s="180"/>
    </row>
    <row r="7" spans="1:6" s="77" customFormat="1" ht="50.25" customHeight="1" thickBot="1" x14ac:dyDescent="0.3">
      <c r="A7" s="78"/>
      <c r="B7" s="175"/>
      <c r="C7" s="178"/>
      <c r="D7" s="178"/>
      <c r="E7" s="178"/>
      <c r="F7" s="181"/>
    </row>
    <row r="8" spans="1:6" s="77" customFormat="1" ht="17.25" thickBot="1" x14ac:dyDescent="0.3">
      <c r="A8" s="78"/>
      <c r="B8" s="94" t="s">
        <v>467</v>
      </c>
      <c r="C8" s="103"/>
      <c r="D8" s="101"/>
      <c r="E8" s="100"/>
      <c r="F8" s="102"/>
    </row>
    <row r="9" spans="1:6" s="77" customFormat="1" ht="15.75" customHeight="1" thickBot="1" x14ac:dyDescent="0.3">
      <c r="A9" s="78"/>
      <c r="B9" s="97" t="s">
        <v>475</v>
      </c>
      <c r="C9" s="93"/>
      <c r="D9" s="93"/>
      <c r="E9" s="92"/>
      <c r="F9" s="96"/>
    </row>
    <row r="10" spans="1:6" s="77" customFormat="1" ht="15.75" customHeight="1" thickBot="1" x14ac:dyDescent="0.3">
      <c r="A10" s="78"/>
      <c r="B10" s="90" t="s">
        <v>476</v>
      </c>
      <c r="C10" s="89">
        <v>1</v>
      </c>
      <c r="D10" s="89">
        <v>18</v>
      </c>
      <c r="E10" s="88">
        <v>5800</v>
      </c>
      <c r="F10" s="87">
        <f>+PRODUCT(C10:E10)</f>
        <v>104400</v>
      </c>
    </row>
    <row r="11" spans="1:6" s="77" customFormat="1" ht="15.75" customHeight="1" thickBot="1" x14ac:dyDescent="0.3">
      <c r="A11" s="78"/>
      <c r="B11" s="97" t="s">
        <v>477</v>
      </c>
      <c r="C11" s="93"/>
      <c r="D11" s="93"/>
      <c r="E11" s="92"/>
      <c r="F11" s="96"/>
    </row>
    <row r="12" spans="1:6" s="77" customFormat="1" ht="15.75" customHeight="1" thickBot="1" x14ac:dyDescent="0.3">
      <c r="A12" s="78"/>
      <c r="B12" s="90" t="s">
        <v>468</v>
      </c>
      <c r="C12" s="89">
        <v>1</v>
      </c>
      <c r="D12" s="89">
        <v>18</v>
      </c>
      <c r="E12" s="88">
        <v>4210</v>
      </c>
      <c r="F12" s="87">
        <f>+PRODUCT(C12:E12)</f>
        <v>75780</v>
      </c>
    </row>
    <row r="13" spans="1:6" s="77" customFormat="1" ht="15" customHeight="1" thickBot="1" x14ac:dyDescent="0.3">
      <c r="A13" s="78"/>
      <c r="B13" s="97" t="s">
        <v>478</v>
      </c>
      <c r="C13" s="93"/>
      <c r="D13" s="93"/>
      <c r="E13" s="92"/>
      <c r="F13" s="96"/>
    </row>
    <row r="14" spans="1:6" s="77" customFormat="1" ht="15" customHeight="1" x14ac:dyDescent="0.25">
      <c r="A14" s="78"/>
      <c r="B14" s="99" t="s">
        <v>469</v>
      </c>
      <c r="C14" s="98">
        <v>1</v>
      </c>
      <c r="D14" s="89">
        <v>18</v>
      </c>
      <c r="E14" s="88">
        <v>4210</v>
      </c>
      <c r="F14" s="87">
        <f t="shared" ref="F14:F31" si="0">+PRODUCT(C14:E14)</f>
        <v>75780</v>
      </c>
    </row>
    <row r="15" spans="1:6" s="77" customFormat="1" ht="15" customHeight="1" x14ac:dyDescent="0.25">
      <c r="A15" s="78"/>
      <c r="B15" s="90" t="s">
        <v>470</v>
      </c>
      <c r="C15" s="89">
        <v>1</v>
      </c>
      <c r="D15" s="89">
        <v>18</v>
      </c>
      <c r="E15" s="88">
        <v>4210</v>
      </c>
      <c r="F15" s="87">
        <f t="shared" si="0"/>
        <v>75780</v>
      </c>
    </row>
    <row r="16" spans="1:6" s="77" customFormat="1" ht="15" customHeight="1" thickBot="1" x14ac:dyDescent="0.3">
      <c r="A16" s="78"/>
      <c r="B16" s="90" t="s">
        <v>278</v>
      </c>
      <c r="C16" s="89">
        <v>1</v>
      </c>
      <c r="D16" s="89">
        <v>3</v>
      </c>
      <c r="E16" s="88">
        <v>4210</v>
      </c>
      <c r="F16" s="87">
        <f t="shared" si="0"/>
        <v>12630</v>
      </c>
    </row>
    <row r="17" spans="1:6" s="77" customFormat="1" ht="15" customHeight="1" thickBot="1" x14ac:dyDescent="0.3">
      <c r="A17" s="78"/>
      <c r="B17" s="97" t="s">
        <v>479</v>
      </c>
      <c r="C17" s="93"/>
      <c r="D17" s="93"/>
      <c r="E17" s="92"/>
      <c r="F17" s="96"/>
    </row>
    <row r="18" spans="1:6" s="77" customFormat="1" ht="15" customHeight="1" x14ac:dyDescent="0.25">
      <c r="A18" s="78"/>
      <c r="B18" s="90" t="s">
        <v>277</v>
      </c>
      <c r="C18" s="89">
        <v>1</v>
      </c>
      <c r="D18" s="89">
        <v>18</v>
      </c>
      <c r="E18" s="77">
        <v>1742.5</v>
      </c>
      <c r="F18" s="87">
        <f t="shared" si="0"/>
        <v>31365</v>
      </c>
    </row>
    <row r="19" spans="1:6" s="77" customFormat="1" ht="15" customHeight="1" x14ac:dyDescent="0.25">
      <c r="A19" s="78"/>
      <c r="B19" s="90" t="s">
        <v>471</v>
      </c>
      <c r="C19" s="89">
        <v>1</v>
      </c>
      <c r="D19" s="89">
        <v>9</v>
      </c>
      <c r="E19" s="77">
        <v>1742.5</v>
      </c>
      <c r="F19" s="87">
        <f t="shared" si="0"/>
        <v>15682.5</v>
      </c>
    </row>
    <row r="20" spans="1:6" s="77" customFormat="1" ht="13.5" thickBot="1" x14ac:dyDescent="0.3">
      <c r="A20" s="78"/>
      <c r="B20" s="90" t="s">
        <v>276</v>
      </c>
      <c r="C20" s="89">
        <v>1</v>
      </c>
      <c r="D20" s="89">
        <v>18</v>
      </c>
      <c r="E20" s="77">
        <v>1742.5</v>
      </c>
      <c r="F20" s="87">
        <f t="shared" si="0"/>
        <v>31365</v>
      </c>
    </row>
    <row r="21" spans="1:6" s="77" customFormat="1" ht="17.25" thickBot="1" x14ac:dyDescent="0.3">
      <c r="A21" s="78"/>
      <c r="B21" s="94" t="s">
        <v>275</v>
      </c>
      <c r="C21" s="93"/>
      <c r="D21" s="93"/>
      <c r="E21" s="92"/>
      <c r="F21" s="91"/>
    </row>
    <row r="22" spans="1:6" s="77" customFormat="1" x14ac:dyDescent="0.25">
      <c r="A22" s="78"/>
      <c r="B22" s="90" t="s">
        <v>274</v>
      </c>
      <c r="C22" s="89">
        <v>15</v>
      </c>
      <c r="D22" s="89">
        <v>2</v>
      </c>
      <c r="E22" s="88">
        <v>250</v>
      </c>
      <c r="F22" s="87">
        <f t="shared" si="0"/>
        <v>7500</v>
      </c>
    </row>
    <row r="23" spans="1:6" s="77" customFormat="1" x14ac:dyDescent="0.25">
      <c r="A23" s="78"/>
      <c r="B23" s="90" t="s">
        <v>273</v>
      </c>
      <c r="C23" s="89">
        <v>15</v>
      </c>
      <c r="D23" s="89">
        <v>1</v>
      </c>
      <c r="E23" s="88">
        <v>10</v>
      </c>
      <c r="F23" s="87">
        <f t="shared" si="0"/>
        <v>150</v>
      </c>
    </row>
    <row r="24" spans="1:6" s="77" customFormat="1" ht="13.5" thickBot="1" x14ac:dyDescent="0.3">
      <c r="A24" s="78"/>
      <c r="B24" s="90" t="s">
        <v>272</v>
      </c>
      <c r="C24" s="89">
        <v>15</v>
      </c>
      <c r="D24" s="89">
        <v>6</v>
      </c>
      <c r="E24" s="88">
        <v>100</v>
      </c>
      <c r="F24" s="87">
        <f t="shared" si="0"/>
        <v>9000</v>
      </c>
    </row>
    <row r="25" spans="1:6" s="77" customFormat="1" ht="17.25" thickBot="1" x14ac:dyDescent="0.3">
      <c r="A25" s="78"/>
      <c r="B25" s="94" t="s">
        <v>271</v>
      </c>
      <c r="C25" s="93"/>
      <c r="D25" s="93"/>
      <c r="E25" s="92"/>
      <c r="F25" s="91"/>
    </row>
    <row r="26" spans="1:6" s="77" customFormat="1" ht="13.5" thickBot="1" x14ac:dyDescent="0.3">
      <c r="A26" s="78"/>
      <c r="B26" s="90" t="s">
        <v>473</v>
      </c>
      <c r="C26" s="89">
        <v>1</v>
      </c>
      <c r="D26" s="89">
        <v>18</v>
      </c>
      <c r="E26" s="88">
        <v>10000</v>
      </c>
      <c r="F26" s="87">
        <f t="shared" si="0"/>
        <v>180000</v>
      </c>
    </row>
    <row r="27" spans="1:6" s="77" customFormat="1" ht="17.25" thickBot="1" x14ac:dyDescent="0.3">
      <c r="A27" s="78"/>
      <c r="B27" s="94" t="s">
        <v>270</v>
      </c>
      <c r="C27" s="93"/>
      <c r="D27" s="93"/>
      <c r="E27" s="92"/>
      <c r="F27" s="91"/>
    </row>
    <row r="28" spans="1:6" s="77" customFormat="1" x14ac:dyDescent="0.25">
      <c r="A28" s="78"/>
      <c r="B28" s="90" t="s">
        <v>474</v>
      </c>
      <c r="C28" s="89">
        <v>3</v>
      </c>
      <c r="D28" s="89">
        <v>18</v>
      </c>
      <c r="E28" s="88">
        <v>300</v>
      </c>
      <c r="F28" s="87">
        <f t="shared" si="0"/>
        <v>16200</v>
      </c>
    </row>
    <row r="29" spans="1:6" s="77" customFormat="1" ht="13.5" thickBot="1" x14ac:dyDescent="0.3">
      <c r="A29" s="78"/>
      <c r="B29" s="90" t="s">
        <v>269</v>
      </c>
      <c r="C29" s="89">
        <v>15</v>
      </c>
      <c r="D29" s="89">
        <v>18</v>
      </c>
      <c r="E29" s="88">
        <v>330</v>
      </c>
      <c r="F29" s="87">
        <f t="shared" si="0"/>
        <v>89100</v>
      </c>
    </row>
    <row r="30" spans="1:6" s="77" customFormat="1" ht="17.25" thickBot="1" x14ac:dyDescent="0.3">
      <c r="A30" s="95"/>
      <c r="B30" s="94" t="s">
        <v>268</v>
      </c>
      <c r="C30" s="93"/>
      <c r="D30" s="93"/>
      <c r="E30" s="92"/>
      <c r="F30" s="91"/>
    </row>
    <row r="31" spans="1:6" s="77" customFormat="1" ht="17.25" customHeight="1" x14ac:dyDescent="0.25">
      <c r="A31" s="95"/>
      <c r="B31" s="90" t="s">
        <v>267</v>
      </c>
      <c r="C31" s="89">
        <v>52</v>
      </c>
      <c r="D31" s="89">
        <v>18</v>
      </c>
      <c r="E31" s="88">
        <v>5</v>
      </c>
      <c r="F31" s="87">
        <f t="shared" si="0"/>
        <v>4680</v>
      </c>
    </row>
    <row r="32" spans="1:6" s="77" customFormat="1" ht="5.45" customHeight="1" thickBot="1" x14ac:dyDescent="0.3">
      <c r="A32" s="95"/>
      <c r="B32" s="90"/>
      <c r="C32" s="89"/>
      <c r="D32" s="89"/>
      <c r="E32" s="88"/>
      <c r="F32" s="87"/>
    </row>
    <row r="33" spans="1:81" s="77" customFormat="1" ht="17.25" thickBot="1" x14ac:dyDescent="0.3">
      <c r="A33" s="78"/>
      <c r="B33" s="94" t="s">
        <v>266</v>
      </c>
      <c r="C33" s="93"/>
      <c r="D33" s="93"/>
      <c r="E33" s="92"/>
      <c r="F33" s="91"/>
    </row>
    <row r="34" spans="1:81" s="77" customFormat="1" ht="13.5" thickBot="1" x14ac:dyDescent="0.3">
      <c r="A34" s="78"/>
      <c r="B34" s="90" t="s">
        <v>265</v>
      </c>
      <c r="C34" s="89">
        <v>1</v>
      </c>
      <c r="D34" s="89">
        <v>18</v>
      </c>
      <c r="E34" s="88">
        <v>8000</v>
      </c>
      <c r="F34" s="87">
        <f t="shared" ref="F34:F36" si="1">+PRODUCT(C34:E34)</f>
        <v>144000</v>
      </c>
    </row>
    <row r="35" spans="1:81" s="77" customFormat="1" ht="17.25" thickBot="1" x14ac:dyDescent="0.3">
      <c r="A35" s="78"/>
      <c r="B35" s="94" t="s">
        <v>264</v>
      </c>
      <c r="C35" s="93"/>
      <c r="D35" s="93"/>
      <c r="E35" s="92"/>
      <c r="F35" s="91"/>
    </row>
    <row r="36" spans="1:81" s="77" customFormat="1" ht="13.5" thickBot="1" x14ac:dyDescent="0.3">
      <c r="A36" s="78"/>
      <c r="B36" s="90" t="s">
        <v>263</v>
      </c>
      <c r="C36" s="89">
        <v>2</v>
      </c>
      <c r="D36" s="89">
        <v>18</v>
      </c>
      <c r="E36" s="88">
        <v>600</v>
      </c>
      <c r="F36" s="87">
        <f t="shared" si="1"/>
        <v>21600</v>
      </c>
    </row>
    <row r="37" spans="1:81" ht="13.5" thickBot="1" x14ac:dyDescent="0.25">
      <c r="A37" s="78"/>
      <c r="B37" s="86" t="s">
        <v>262</v>
      </c>
      <c r="C37" s="85"/>
      <c r="D37" s="85"/>
      <c r="E37" s="85"/>
      <c r="F37" s="84">
        <f>+SUM(F10:F36)</f>
        <v>895012.5</v>
      </c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</row>
    <row r="38" spans="1:81" x14ac:dyDescent="0.2">
      <c r="B38" s="77"/>
      <c r="C38" s="83"/>
      <c r="D38" s="82"/>
      <c r="E38" s="81"/>
      <c r="F38" s="81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</row>
    <row r="39" spans="1:81" x14ac:dyDescent="0.2">
      <c r="A39" s="78"/>
      <c r="B39" s="77"/>
      <c r="C39" s="77"/>
      <c r="D39" s="78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</row>
    <row r="40" spans="1:81" x14ac:dyDescent="0.2">
      <c r="A40" s="78"/>
      <c r="B40" s="77"/>
      <c r="C40" s="77"/>
      <c r="D40" s="78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</row>
    <row r="41" spans="1:81" x14ac:dyDescent="0.2">
      <c r="A41" s="78"/>
      <c r="B41" s="77"/>
      <c r="C41" s="77"/>
      <c r="D41" s="78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</row>
    <row r="42" spans="1:81" x14ac:dyDescent="0.2">
      <c r="A42" s="78"/>
      <c r="B42" s="77"/>
      <c r="C42" s="77"/>
      <c r="D42" s="78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</row>
    <row r="43" spans="1:81" x14ac:dyDescent="0.2">
      <c r="A43" s="78"/>
      <c r="B43" s="77"/>
      <c r="C43" s="77"/>
      <c r="D43" s="78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</row>
    <row r="44" spans="1:81" x14ac:dyDescent="0.2">
      <c r="A44" s="78"/>
      <c r="B44" s="77"/>
      <c r="C44" s="77"/>
      <c r="D44" s="78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</row>
    <row r="45" spans="1:81" x14ac:dyDescent="0.2">
      <c r="A45" s="78"/>
      <c r="B45" s="77"/>
      <c r="C45" s="77"/>
      <c r="D45" s="78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</row>
    <row r="46" spans="1:81" x14ac:dyDescent="0.2">
      <c r="A46" s="78"/>
      <c r="B46" s="77"/>
      <c r="C46" s="77"/>
      <c r="D46" s="78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</row>
    <row r="47" spans="1:81" x14ac:dyDescent="0.2">
      <c r="A47" s="78"/>
      <c r="B47" s="77"/>
      <c r="C47" s="77"/>
      <c r="D47" s="78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</row>
    <row r="48" spans="1:81" x14ac:dyDescent="0.2">
      <c r="A48" s="78"/>
      <c r="B48" s="77"/>
      <c r="C48" s="77"/>
      <c r="D48" s="78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</row>
    <row r="49" spans="1:81" x14ac:dyDescent="0.2">
      <c r="A49" s="78"/>
      <c r="B49" s="77"/>
      <c r="C49" s="77"/>
      <c r="D49" s="78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</row>
    <row r="50" spans="1:81" x14ac:dyDescent="0.2">
      <c r="A50" s="78"/>
      <c r="B50" s="77"/>
      <c r="C50" s="77"/>
      <c r="D50" s="78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</row>
    <row r="51" spans="1:81" x14ac:dyDescent="0.2">
      <c r="A51" s="78"/>
      <c r="B51" s="77"/>
      <c r="C51" s="77"/>
      <c r="D51" s="78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</row>
    <row r="52" spans="1:81" x14ac:dyDescent="0.2">
      <c r="A52" s="78"/>
      <c r="B52" s="77"/>
      <c r="C52" s="77"/>
      <c r="D52" s="78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</row>
    <row r="53" spans="1:81" x14ac:dyDescent="0.2">
      <c r="A53" s="78"/>
      <c r="B53" s="77"/>
      <c r="C53" s="77"/>
      <c r="D53" s="78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</row>
    <row r="54" spans="1:81" x14ac:dyDescent="0.2">
      <c r="A54" s="78"/>
      <c r="C54" s="77"/>
      <c r="D54" s="78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</row>
    <row r="55" spans="1:81" x14ac:dyDescent="0.2">
      <c r="A55" s="78"/>
      <c r="C55" s="77"/>
      <c r="D55" s="78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</row>
    <row r="56" spans="1:81" x14ac:dyDescent="0.2">
      <c r="A56" s="78"/>
      <c r="C56" s="77"/>
      <c r="D56" s="78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</row>
    <row r="57" spans="1:81" x14ac:dyDescent="0.2">
      <c r="A57" s="78"/>
      <c r="C57" s="77"/>
      <c r="D57" s="78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</row>
    <row r="58" spans="1:81" x14ac:dyDescent="0.2">
      <c r="A58" s="78"/>
      <c r="C58" s="77"/>
      <c r="D58" s="78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</row>
    <row r="59" spans="1:81" x14ac:dyDescent="0.2">
      <c r="A59" s="78"/>
      <c r="C59" s="77"/>
      <c r="D59" s="78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</row>
    <row r="60" spans="1:81" x14ac:dyDescent="0.2">
      <c r="A60" s="78"/>
      <c r="C60" s="77"/>
      <c r="D60" s="78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</row>
    <row r="61" spans="1:81" x14ac:dyDescent="0.2">
      <c r="A61" s="78"/>
      <c r="C61" s="77"/>
      <c r="D61" s="78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</row>
    <row r="62" spans="1:81" x14ac:dyDescent="0.2">
      <c r="A62" s="78"/>
      <c r="C62" s="77"/>
      <c r="D62" s="78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</row>
    <row r="63" spans="1:81" x14ac:dyDescent="0.2">
      <c r="A63" s="78"/>
      <c r="C63" s="77"/>
      <c r="D63" s="78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</row>
    <row r="64" spans="1:81" x14ac:dyDescent="0.2">
      <c r="A64" s="78"/>
      <c r="C64" s="77"/>
      <c r="D64" s="78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</row>
    <row r="65" spans="1:81" x14ac:dyDescent="0.2">
      <c r="A65" s="78"/>
      <c r="C65" s="77"/>
      <c r="D65" s="78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</row>
    <row r="66" spans="1:81" x14ac:dyDescent="0.2">
      <c r="A66" s="78"/>
      <c r="C66" s="77"/>
      <c r="D66" s="78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</row>
    <row r="67" spans="1:81" x14ac:dyDescent="0.2">
      <c r="A67" s="78"/>
      <c r="C67" s="77"/>
      <c r="D67" s="78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</row>
    <row r="68" spans="1:81" x14ac:dyDescent="0.2">
      <c r="A68" s="78"/>
      <c r="C68" s="77"/>
      <c r="D68" s="78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</row>
    <row r="69" spans="1:81" x14ac:dyDescent="0.2">
      <c r="A69" s="78"/>
      <c r="C69" s="77"/>
      <c r="D69" s="78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</row>
    <row r="70" spans="1:81" x14ac:dyDescent="0.2">
      <c r="A70" s="78"/>
      <c r="C70" s="77"/>
      <c r="D70" s="78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</row>
    <row r="71" spans="1:81" x14ac:dyDescent="0.2">
      <c r="A71" s="78"/>
      <c r="C71" s="77"/>
      <c r="D71" s="78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</row>
    <row r="72" spans="1:81" x14ac:dyDescent="0.2">
      <c r="A72" s="78"/>
      <c r="C72" s="77"/>
      <c r="D72" s="78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</row>
    <row r="73" spans="1:81" x14ac:dyDescent="0.2">
      <c r="A73" s="78"/>
      <c r="C73" s="77"/>
      <c r="D73" s="78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</row>
    <row r="74" spans="1:81" x14ac:dyDescent="0.2">
      <c r="A74" s="78"/>
      <c r="C74" s="77"/>
      <c r="D74" s="78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</row>
    <row r="75" spans="1:81" x14ac:dyDescent="0.2">
      <c r="A75" s="78"/>
      <c r="C75" s="77"/>
      <c r="D75" s="78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</row>
    <row r="76" spans="1:81" x14ac:dyDescent="0.2">
      <c r="A76" s="78"/>
      <c r="C76" s="77"/>
      <c r="D76" s="78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</row>
    <row r="77" spans="1:81" x14ac:dyDescent="0.2">
      <c r="A77" s="78"/>
      <c r="C77" s="77"/>
      <c r="D77" s="78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</row>
    <row r="78" spans="1:81" x14ac:dyDescent="0.2">
      <c r="A78" s="78"/>
      <c r="C78" s="77"/>
      <c r="D78" s="78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</row>
    <row r="79" spans="1:81" x14ac:dyDescent="0.2">
      <c r="A79" s="78"/>
      <c r="C79" s="77"/>
      <c r="D79" s="78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</row>
    <row r="80" spans="1:81" x14ac:dyDescent="0.2">
      <c r="A80" s="78"/>
      <c r="C80" s="77"/>
      <c r="D80" s="78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</row>
    <row r="81" spans="1:81" x14ac:dyDescent="0.2">
      <c r="A81" s="78"/>
      <c r="C81" s="77"/>
      <c r="D81" s="78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</row>
    <row r="82" spans="1:81" x14ac:dyDescent="0.2">
      <c r="A82" s="78"/>
      <c r="C82" s="77"/>
      <c r="D82" s="78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</row>
    <row r="83" spans="1:81" x14ac:dyDescent="0.2">
      <c r="A83" s="78"/>
      <c r="C83" s="77"/>
      <c r="D83" s="78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</row>
    <row r="84" spans="1:81" x14ac:dyDescent="0.2">
      <c r="A84" s="78"/>
      <c r="C84" s="77"/>
      <c r="D84" s="78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</row>
    <row r="85" spans="1:81" x14ac:dyDescent="0.2">
      <c r="A85" s="78"/>
      <c r="C85" s="77"/>
      <c r="D85" s="78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</row>
    <row r="86" spans="1:81" x14ac:dyDescent="0.2">
      <c r="A86" s="78"/>
      <c r="C86" s="77"/>
      <c r="D86" s="78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</row>
    <row r="87" spans="1:81" x14ac:dyDescent="0.2">
      <c r="A87" s="78"/>
      <c r="C87" s="77"/>
      <c r="D87" s="78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</row>
    <row r="88" spans="1:81" x14ac:dyDescent="0.2">
      <c r="A88" s="78"/>
      <c r="C88" s="77"/>
      <c r="D88" s="78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</row>
    <row r="89" spans="1:81" x14ac:dyDescent="0.2">
      <c r="A89" s="78"/>
      <c r="C89" s="77"/>
      <c r="D89" s="78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</row>
    <row r="90" spans="1:81" x14ac:dyDescent="0.2">
      <c r="A90" s="78"/>
      <c r="C90" s="77"/>
      <c r="D90" s="78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</row>
    <row r="91" spans="1:81" x14ac:dyDescent="0.2">
      <c r="A91" s="78"/>
      <c r="C91" s="77"/>
      <c r="D91" s="78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</row>
    <row r="92" spans="1:81" x14ac:dyDescent="0.2">
      <c r="A92" s="78"/>
      <c r="C92" s="77"/>
      <c r="D92" s="78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</row>
    <row r="93" spans="1:81" x14ac:dyDescent="0.2">
      <c r="A93" s="78"/>
      <c r="C93" s="77"/>
      <c r="D93" s="78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</row>
    <row r="94" spans="1:81" x14ac:dyDescent="0.2">
      <c r="A94" s="78"/>
      <c r="C94" s="77"/>
      <c r="D94" s="78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</row>
    <row r="95" spans="1:81" x14ac:dyDescent="0.2">
      <c r="A95" s="78"/>
      <c r="C95" s="77"/>
      <c r="D95" s="78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</row>
    <row r="96" spans="1:81" x14ac:dyDescent="0.2">
      <c r="A96" s="78"/>
      <c r="C96" s="77"/>
      <c r="D96" s="78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</row>
    <row r="97" spans="1:81" x14ac:dyDescent="0.2">
      <c r="A97" s="78"/>
      <c r="C97" s="77"/>
      <c r="D97" s="78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</row>
    <row r="98" spans="1:81" x14ac:dyDescent="0.2">
      <c r="A98" s="78"/>
      <c r="C98" s="77"/>
      <c r="D98" s="78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x14ac:dyDescent="0.2">
      <c r="A99" s="78"/>
      <c r="C99" s="77"/>
      <c r="D99" s="78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x14ac:dyDescent="0.2">
      <c r="A100" s="78"/>
      <c r="C100" s="77"/>
      <c r="D100" s="78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x14ac:dyDescent="0.2">
      <c r="A101" s="78"/>
      <c r="C101" s="77"/>
      <c r="D101" s="78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x14ac:dyDescent="0.2">
      <c r="A102" s="78"/>
      <c r="C102" s="77"/>
      <c r="D102" s="78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x14ac:dyDescent="0.2">
      <c r="A103" s="78"/>
      <c r="C103" s="77"/>
      <c r="D103" s="78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x14ac:dyDescent="0.2">
      <c r="A104" s="78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x14ac:dyDescent="0.2">
      <c r="A105" s="78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x14ac:dyDescent="0.2">
      <c r="A106" s="78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x14ac:dyDescent="0.2">
      <c r="A107" s="78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x14ac:dyDescent="0.2">
      <c r="A108" s="78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x14ac:dyDescent="0.2">
      <c r="A109" s="78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x14ac:dyDescent="0.2">
      <c r="A110" s="78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x14ac:dyDescent="0.2">
      <c r="A111" s="78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x14ac:dyDescent="0.2">
      <c r="A112" s="78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x14ac:dyDescent="0.2">
      <c r="A113" s="78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x14ac:dyDescent="0.2">
      <c r="A114" s="78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x14ac:dyDescent="0.2">
      <c r="A115" s="78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x14ac:dyDescent="0.2">
      <c r="A116" s="78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x14ac:dyDescent="0.2">
      <c r="A117" s="78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x14ac:dyDescent="0.2">
      <c r="A118" s="78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x14ac:dyDescent="0.2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x14ac:dyDescent="0.2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x14ac:dyDescent="0.2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x14ac:dyDescent="0.2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x14ac:dyDescent="0.2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x14ac:dyDescent="0.2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x14ac:dyDescent="0.2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x14ac:dyDescent="0.2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x14ac:dyDescent="0.2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x14ac:dyDescent="0.2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x14ac:dyDescent="0.2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x14ac:dyDescent="0.2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x14ac:dyDescent="0.2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x14ac:dyDescent="0.2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x14ac:dyDescent="0.2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x14ac:dyDescent="0.2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x14ac:dyDescent="0.2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x14ac:dyDescent="0.2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x14ac:dyDescent="0.2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x14ac:dyDescent="0.2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x14ac:dyDescent="0.2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x14ac:dyDescent="0.2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x14ac:dyDescent="0.2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x14ac:dyDescent="0.2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x14ac:dyDescent="0.2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x14ac:dyDescent="0.2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x14ac:dyDescent="0.2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x14ac:dyDescent="0.2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x14ac:dyDescent="0.2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x14ac:dyDescent="0.2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x14ac:dyDescent="0.2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x14ac:dyDescent="0.2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x14ac:dyDescent="0.2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x14ac:dyDescent="0.2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x14ac:dyDescent="0.2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x14ac:dyDescent="0.2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x14ac:dyDescent="0.2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x14ac:dyDescent="0.2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x14ac:dyDescent="0.2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x14ac:dyDescent="0.2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x14ac:dyDescent="0.2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x14ac:dyDescent="0.2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x14ac:dyDescent="0.2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x14ac:dyDescent="0.2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x14ac:dyDescent="0.2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x14ac:dyDescent="0.2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x14ac:dyDescent="0.2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x14ac:dyDescent="0.2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x14ac:dyDescent="0.2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x14ac:dyDescent="0.2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x14ac:dyDescent="0.2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x14ac:dyDescent="0.2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x14ac:dyDescent="0.2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x14ac:dyDescent="0.2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x14ac:dyDescent="0.2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x14ac:dyDescent="0.2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x14ac:dyDescent="0.2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x14ac:dyDescent="0.2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x14ac:dyDescent="0.2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x14ac:dyDescent="0.2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x14ac:dyDescent="0.2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x14ac:dyDescent="0.2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x14ac:dyDescent="0.2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x14ac:dyDescent="0.2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x14ac:dyDescent="0.2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x14ac:dyDescent="0.2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x14ac:dyDescent="0.2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x14ac:dyDescent="0.2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x14ac:dyDescent="0.2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x14ac:dyDescent="0.2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x14ac:dyDescent="0.2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x14ac:dyDescent="0.2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x14ac:dyDescent="0.2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x14ac:dyDescent="0.2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x14ac:dyDescent="0.2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x14ac:dyDescent="0.2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x14ac:dyDescent="0.2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x14ac:dyDescent="0.2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x14ac:dyDescent="0.2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x14ac:dyDescent="0.2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x14ac:dyDescent="0.2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x14ac:dyDescent="0.2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x14ac:dyDescent="0.2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x14ac:dyDescent="0.2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x14ac:dyDescent="0.2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x14ac:dyDescent="0.2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x14ac:dyDescent="0.2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x14ac:dyDescent="0.2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x14ac:dyDescent="0.2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x14ac:dyDescent="0.2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x14ac:dyDescent="0.2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x14ac:dyDescent="0.2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x14ac:dyDescent="0.2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x14ac:dyDescent="0.2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x14ac:dyDescent="0.2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x14ac:dyDescent="0.2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x14ac:dyDescent="0.2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x14ac:dyDescent="0.2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x14ac:dyDescent="0.2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x14ac:dyDescent="0.2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x14ac:dyDescent="0.2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x14ac:dyDescent="0.2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x14ac:dyDescent="0.2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x14ac:dyDescent="0.2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x14ac:dyDescent="0.2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x14ac:dyDescent="0.2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x14ac:dyDescent="0.2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x14ac:dyDescent="0.2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x14ac:dyDescent="0.2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x14ac:dyDescent="0.2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x14ac:dyDescent="0.2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x14ac:dyDescent="0.2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x14ac:dyDescent="0.2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x14ac:dyDescent="0.2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x14ac:dyDescent="0.2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x14ac:dyDescent="0.2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x14ac:dyDescent="0.2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x14ac:dyDescent="0.2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x14ac:dyDescent="0.2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x14ac:dyDescent="0.2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x14ac:dyDescent="0.2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x14ac:dyDescent="0.2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x14ac:dyDescent="0.2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x14ac:dyDescent="0.2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x14ac:dyDescent="0.2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x14ac:dyDescent="0.2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x14ac:dyDescent="0.2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x14ac:dyDescent="0.2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x14ac:dyDescent="0.2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x14ac:dyDescent="0.2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x14ac:dyDescent="0.2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x14ac:dyDescent="0.2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x14ac:dyDescent="0.2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x14ac:dyDescent="0.2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x14ac:dyDescent="0.2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x14ac:dyDescent="0.2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x14ac:dyDescent="0.2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x14ac:dyDescent="0.2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x14ac:dyDescent="0.2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x14ac:dyDescent="0.2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x14ac:dyDescent="0.2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x14ac:dyDescent="0.2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x14ac:dyDescent="0.2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x14ac:dyDescent="0.2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x14ac:dyDescent="0.2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x14ac:dyDescent="0.2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x14ac:dyDescent="0.2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x14ac:dyDescent="0.2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x14ac:dyDescent="0.2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x14ac:dyDescent="0.2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x14ac:dyDescent="0.2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x14ac:dyDescent="0.2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x14ac:dyDescent="0.2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x14ac:dyDescent="0.2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x14ac:dyDescent="0.2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x14ac:dyDescent="0.2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x14ac:dyDescent="0.2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x14ac:dyDescent="0.2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x14ac:dyDescent="0.2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x14ac:dyDescent="0.2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x14ac:dyDescent="0.2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x14ac:dyDescent="0.2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x14ac:dyDescent="0.2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x14ac:dyDescent="0.2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x14ac:dyDescent="0.2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x14ac:dyDescent="0.2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x14ac:dyDescent="0.2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x14ac:dyDescent="0.2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x14ac:dyDescent="0.2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x14ac:dyDescent="0.2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x14ac:dyDescent="0.2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x14ac:dyDescent="0.2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x14ac:dyDescent="0.2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x14ac:dyDescent="0.2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x14ac:dyDescent="0.2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x14ac:dyDescent="0.2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x14ac:dyDescent="0.2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x14ac:dyDescent="0.2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x14ac:dyDescent="0.2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x14ac:dyDescent="0.2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x14ac:dyDescent="0.2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x14ac:dyDescent="0.2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x14ac:dyDescent="0.2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x14ac:dyDescent="0.2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x14ac:dyDescent="0.2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x14ac:dyDescent="0.2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x14ac:dyDescent="0.2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x14ac:dyDescent="0.2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x14ac:dyDescent="0.2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x14ac:dyDescent="0.2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x14ac:dyDescent="0.2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x14ac:dyDescent="0.2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x14ac:dyDescent="0.2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x14ac:dyDescent="0.2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x14ac:dyDescent="0.2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x14ac:dyDescent="0.2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x14ac:dyDescent="0.2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x14ac:dyDescent="0.2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x14ac:dyDescent="0.2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x14ac:dyDescent="0.2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x14ac:dyDescent="0.2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x14ac:dyDescent="0.2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x14ac:dyDescent="0.2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x14ac:dyDescent="0.2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x14ac:dyDescent="0.2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x14ac:dyDescent="0.2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x14ac:dyDescent="0.2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x14ac:dyDescent="0.2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x14ac:dyDescent="0.2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x14ac:dyDescent="0.2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x14ac:dyDescent="0.2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x14ac:dyDescent="0.2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x14ac:dyDescent="0.2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x14ac:dyDescent="0.2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x14ac:dyDescent="0.2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x14ac:dyDescent="0.2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x14ac:dyDescent="0.2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x14ac:dyDescent="0.2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x14ac:dyDescent="0.2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x14ac:dyDescent="0.2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x14ac:dyDescent="0.2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x14ac:dyDescent="0.2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x14ac:dyDescent="0.2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x14ac:dyDescent="0.2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x14ac:dyDescent="0.2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x14ac:dyDescent="0.2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x14ac:dyDescent="0.2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x14ac:dyDescent="0.2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x14ac:dyDescent="0.2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x14ac:dyDescent="0.2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x14ac:dyDescent="0.2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x14ac:dyDescent="0.2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x14ac:dyDescent="0.2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x14ac:dyDescent="0.2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x14ac:dyDescent="0.2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x14ac:dyDescent="0.2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x14ac:dyDescent="0.2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x14ac:dyDescent="0.2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x14ac:dyDescent="0.2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x14ac:dyDescent="0.2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x14ac:dyDescent="0.2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x14ac:dyDescent="0.2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x14ac:dyDescent="0.2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x14ac:dyDescent="0.2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x14ac:dyDescent="0.2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x14ac:dyDescent="0.2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x14ac:dyDescent="0.2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x14ac:dyDescent="0.2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x14ac:dyDescent="0.2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x14ac:dyDescent="0.2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x14ac:dyDescent="0.2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x14ac:dyDescent="0.2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x14ac:dyDescent="0.2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x14ac:dyDescent="0.2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x14ac:dyDescent="0.2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x14ac:dyDescent="0.2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x14ac:dyDescent="0.2">
      <c r="A375" s="78"/>
      <c r="C375" s="77"/>
      <c r="D375" s="78"/>
      <c r="E375" s="80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x14ac:dyDescent="0.2">
      <c r="A376" s="78"/>
      <c r="C376" s="77"/>
      <c r="D376" s="78"/>
      <c r="E376" s="80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x14ac:dyDescent="0.2">
      <c r="A377" s="78"/>
      <c r="C377" s="77"/>
      <c r="D377" s="78"/>
      <c r="E377" s="80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x14ac:dyDescent="0.2">
      <c r="A378" s="78"/>
      <c r="C378" s="77"/>
      <c r="D378" s="78"/>
      <c r="E378" s="80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x14ac:dyDescent="0.2">
      <c r="A379" s="78"/>
      <c r="C379" s="77"/>
      <c r="D379" s="78"/>
      <c r="E379" s="80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x14ac:dyDescent="0.2">
      <c r="A380" s="78"/>
      <c r="C380" s="77"/>
      <c r="D380" s="78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x14ac:dyDescent="0.2">
      <c r="A381" s="78"/>
      <c r="C381" s="77"/>
      <c r="D381" s="78"/>
      <c r="E381" s="80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x14ac:dyDescent="0.2">
      <c r="A382" s="78"/>
      <c r="C382" s="77"/>
      <c r="D382" s="78"/>
      <c r="E382" s="80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x14ac:dyDescent="0.2">
      <c r="A383" s="78"/>
      <c r="C383" s="77"/>
      <c r="D383" s="78"/>
      <c r="E383" s="79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x14ac:dyDescent="0.2">
      <c r="A384" s="78"/>
      <c r="C384" s="77"/>
      <c r="D384" s="78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x14ac:dyDescent="0.2">
      <c r="A385" s="78"/>
      <c r="C385" s="77"/>
      <c r="D385" s="78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x14ac:dyDescent="0.2">
      <c r="A386" s="78"/>
      <c r="C386" s="77"/>
      <c r="D386" s="78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x14ac:dyDescent="0.2">
      <c r="A387" s="78"/>
      <c r="C387" s="77"/>
      <c r="D387" s="78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x14ac:dyDescent="0.2">
      <c r="A388" s="78"/>
      <c r="C388" s="77"/>
      <c r="D388" s="78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x14ac:dyDescent="0.2">
      <c r="A389" s="78"/>
      <c r="C389" s="77"/>
      <c r="D389" s="78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x14ac:dyDescent="0.2">
      <c r="A390" s="78"/>
      <c r="C390" s="77"/>
      <c r="D390" s="78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x14ac:dyDescent="0.2">
      <c r="A391" s="78"/>
      <c r="C391" s="77"/>
      <c r="D391" s="78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x14ac:dyDescent="0.2">
      <c r="A392" s="78"/>
      <c r="C392" s="77"/>
      <c r="D392" s="78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x14ac:dyDescent="0.2">
      <c r="A393" s="78"/>
      <c r="C393" s="77"/>
      <c r="D393" s="78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x14ac:dyDescent="0.2">
      <c r="A394" s="78"/>
      <c r="C394" s="77"/>
      <c r="D394" s="78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x14ac:dyDescent="0.2">
      <c r="A395" s="78"/>
      <c r="C395" s="77"/>
      <c r="D395" s="78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x14ac:dyDescent="0.2">
      <c r="A396" s="78"/>
      <c r="C396" s="77"/>
      <c r="D396" s="78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x14ac:dyDescent="0.2">
      <c r="A397" s="78"/>
      <c r="C397" s="77"/>
      <c r="D397" s="78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x14ac:dyDescent="0.2">
      <c r="A398" s="78"/>
      <c r="C398" s="77"/>
      <c r="D398" s="78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x14ac:dyDescent="0.2">
      <c r="A399" s="78"/>
      <c r="C399" s="77"/>
      <c r="D399" s="78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x14ac:dyDescent="0.2">
      <c r="A400" s="78"/>
      <c r="C400" s="77"/>
      <c r="D400" s="78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x14ac:dyDescent="0.2">
      <c r="A401" s="78"/>
      <c r="C401" s="77"/>
      <c r="D401" s="78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x14ac:dyDescent="0.2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x14ac:dyDescent="0.2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x14ac:dyDescent="0.2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x14ac:dyDescent="0.2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x14ac:dyDescent="0.2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x14ac:dyDescent="0.2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x14ac:dyDescent="0.2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x14ac:dyDescent="0.2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x14ac:dyDescent="0.2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x14ac:dyDescent="0.2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x14ac:dyDescent="0.2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x14ac:dyDescent="0.2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x14ac:dyDescent="0.2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x14ac:dyDescent="0.2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x14ac:dyDescent="0.2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x14ac:dyDescent="0.2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x14ac:dyDescent="0.2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x14ac:dyDescent="0.2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x14ac:dyDescent="0.2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x14ac:dyDescent="0.2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x14ac:dyDescent="0.2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x14ac:dyDescent="0.2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x14ac:dyDescent="0.2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x14ac:dyDescent="0.2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x14ac:dyDescent="0.2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x14ac:dyDescent="0.2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x14ac:dyDescent="0.2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x14ac:dyDescent="0.2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x14ac:dyDescent="0.2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x14ac:dyDescent="0.2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x14ac:dyDescent="0.2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x14ac:dyDescent="0.2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x14ac:dyDescent="0.2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x14ac:dyDescent="0.2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x14ac:dyDescent="0.2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x14ac:dyDescent="0.2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x14ac:dyDescent="0.2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x14ac:dyDescent="0.2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x14ac:dyDescent="0.2">
      <c r="A440" s="78"/>
      <c r="C440" s="77"/>
      <c r="D440" s="78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x14ac:dyDescent="0.2">
      <c r="A441" s="78"/>
      <c r="C441" s="77"/>
      <c r="D441" s="78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x14ac:dyDescent="0.2">
      <c r="A442" s="78"/>
      <c r="C442" s="77"/>
      <c r="D442" s="78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x14ac:dyDescent="0.2">
      <c r="A443" s="78"/>
      <c r="C443" s="77"/>
      <c r="D443" s="78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x14ac:dyDescent="0.2">
      <c r="A444" s="78"/>
      <c r="C444" s="77"/>
      <c r="D444" s="78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x14ac:dyDescent="0.2">
      <c r="A445" s="78"/>
      <c r="C445" s="77"/>
      <c r="D445" s="78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x14ac:dyDescent="0.2">
      <c r="A446" s="78"/>
      <c r="C446" s="77"/>
      <c r="D446" s="78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x14ac:dyDescent="0.2">
      <c r="A447" s="78"/>
      <c r="C447" s="77"/>
      <c r="D447" s="78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x14ac:dyDescent="0.2">
      <c r="A448" s="78"/>
      <c r="C448" s="77"/>
      <c r="D448" s="78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x14ac:dyDescent="0.2">
      <c r="A449" s="78"/>
      <c r="C449" s="77"/>
      <c r="D449" s="78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x14ac:dyDescent="0.2">
      <c r="A450" s="78"/>
      <c r="C450" s="77"/>
      <c r="D450" s="78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x14ac:dyDescent="0.2">
      <c r="A451" s="78"/>
      <c r="C451" s="77"/>
      <c r="D451" s="78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x14ac:dyDescent="0.2">
      <c r="A452" s="78"/>
      <c r="C452" s="77"/>
      <c r="D452" s="78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x14ac:dyDescent="0.2">
      <c r="A453" s="78"/>
      <c r="C453" s="77"/>
      <c r="D453" s="78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x14ac:dyDescent="0.2">
      <c r="A454" s="78"/>
      <c r="C454" s="77"/>
      <c r="D454" s="78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x14ac:dyDescent="0.2">
      <c r="A455" s="78"/>
      <c r="C455" s="77"/>
      <c r="D455" s="78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x14ac:dyDescent="0.2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x14ac:dyDescent="0.2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x14ac:dyDescent="0.2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x14ac:dyDescent="0.2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x14ac:dyDescent="0.2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x14ac:dyDescent="0.2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x14ac:dyDescent="0.2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x14ac:dyDescent="0.2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x14ac:dyDescent="0.2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x14ac:dyDescent="0.2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x14ac:dyDescent="0.2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x14ac:dyDescent="0.2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x14ac:dyDescent="0.2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x14ac:dyDescent="0.2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x14ac:dyDescent="0.2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x14ac:dyDescent="0.2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x14ac:dyDescent="0.2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x14ac:dyDescent="0.2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x14ac:dyDescent="0.2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x14ac:dyDescent="0.2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x14ac:dyDescent="0.2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x14ac:dyDescent="0.2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x14ac:dyDescent="0.2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x14ac:dyDescent="0.2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x14ac:dyDescent="0.2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x14ac:dyDescent="0.2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x14ac:dyDescent="0.2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x14ac:dyDescent="0.2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x14ac:dyDescent="0.2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x14ac:dyDescent="0.2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x14ac:dyDescent="0.2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x14ac:dyDescent="0.2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x14ac:dyDescent="0.2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x14ac:dyDescent="0.2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x14ac:dyDescent="0.2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x14ac:dyDescent="0.2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x14ac:dyDescent="0.2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x14ac:dyDescent="0.2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x14ac:dyDescent="0.2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x14ac:dyDescent="0.2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x14ac:dyDescent="0.2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x14ac:dyDescent="0.2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x14ac:dyDescent="0.2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x14ac:dyDescent="0.2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x14ac:dyDescent="0.2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x14ac:dyDescent="0.2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x14ac:dyDescent="0.2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x14ac:dyDescent="0.2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x14ac:dyDescent="0.2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x14ac:dyDescent="0.2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x14ac:dyDescent="0.2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x14ac:dyDescent="0.2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x14ac:dyDescent="0.2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x14ac:dyDescent="0.2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x14ac:dyDescent="0.2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x14ac:dyDescent="0.2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x14ac:dyDescent="0.2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x14ac:dyDescent="0.2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x14ac:dyDescent="0.2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x14ac:dyDescent="0.2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x14ac:dyDescent="0.2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x14ac:dyDescent="0.2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x14ac:dyDescent="0.2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x14ac:dyDescent="0.2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x14ac:dyDescent="0.2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x14ac:dyDescent="0.2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x14ac:dyDescent="0.2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x14ac:dyDescent="0.2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x14ac:dyDescent="0.2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x14ac:dyDescent="0.2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x14ac:dyDescent="0.2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x14ac:dyDescent="0.2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x14ac:dyDescent="0.2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x14ac:dyDescent="0.2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x14ac:dyDescent="0.2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x14ac:dyDescent="0.2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x14ac:dyDescent="0.2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x14ac:dyDescent="0.2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x14ac:dyDescent="0.2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x14ac:dyDescent="0.2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x14ac:dyDescent="0.2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x14ac:dyDescent="0.2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x14ac:dyDescent="0.2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x14ac:dyDescent="0.2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x14ac:dyDescent="0.2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x14ac:dyDescent="0.2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x14ac:dyDescent="0.2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x14ac:dyDescent="0.2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x14ac:dyDescent="0.2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x14ac:dyDescent="0.2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x14ac:dyDescent="0.2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x14ac:dyDescent="0.2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x14ac:dyDescent="0.2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x14ac:dyDescent="0.2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x14ac:dyDescent="0.2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x14ac:dyDescent="0.2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x14ac:dyDescent="0.2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x14ac:dyDescent="0.2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x14ac:dyDescent="0.2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x14ac:dyDescent="0.2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x14ac:dyDescent="0.2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x14ac:dyDescent="0.2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x14ac:dyDescent="0.2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x14ac:dyDescent="0.2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x14ac:dyDescent="0.2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x14ac:dyDescent="0.2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x14ac:dyDescent="0.2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x14ac:dyDescent="0.2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x14ac:dyDescent="0.2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x14ac:dyDescent="0.2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x14ac:dyDescent="0.2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x14ac:dyDescent="0.2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x14ac:dyDescent="0.2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x14ac:dyDescent="0.2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x14ac:dyDescent="0.2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x14ac:dyDescent="0.2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x14ac:dyDescent="0.2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x14ac:dyDescent="0.2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x14ac:dyDescent="0.2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x14ac:dyDescent="0.2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x14ac:dyDescent="0.2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x14ac:dyDescent="0.2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x14ac:dyDescent="0.2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x14ac:dyDescent="0.2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x14ac:dyDescent="0.2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x14ac:dyDescent="0.2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x14ac:dyDescent="0.2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x14ac:dyDescent="0.2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x14ac:dyDescent="0.2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x14ac:dyDescent="0.2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x14ac:dyDescent="0.2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x14ac:dyDescent="0.2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x14ac:dyDescent="0.2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x14ac:dyDescent="0.2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x14ac:dyDescent="0.2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x14ac:dyDescent="0.2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x14ac:dyDescent="0.2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x14ac:dyDescent="0.2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x14ac:dyDescent="0.2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x14ac:dyDescent="0.2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x14ac:dyDescent="0.2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x14ac:dyDescent="0.2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x14ac:dyDescent="0.2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x14ac:dyDescent="0.2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x14ac:dyDescent="0.2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x14ac:dyDescent="0.2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x14ac:dyDescent="0.2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x14ac:dyDescent="0.2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x14ac:dyDescent="0.2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x14ac:dyDescent="0.2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x14ac:dyDescent="0.2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x14ac:dyDescent="0.2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x14ac:dyDescent="0.2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x14ac:dyDescent="0.2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x14ac:dyDescent="0.2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x14ac:dyDescent="0.2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x14ac:dyDescent="0.2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x14ac:dyDescent="0.2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x14ac:dyDescent="0.2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x14ac:dyDescent="0.2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x14ac:dyDescent="0.2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x14ac:dyDescent="0.2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x14ac:dyDescent="0.2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x14ac:dyDescent="0.2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x14ac:dyDescent="0.2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x14ac:dyDescent="0.2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x14ac:dyDescent="0.2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x14ac:dyDescent="0.2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x14ac:dyDescent="0.2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x14ac:dyDescent="0.2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x14ac:dyDescent="0.2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x14ac:dyDescent="0.2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x14ac:dyDescent="0.2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x14ac:dyDescent="0.2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x14ac:dyDescent="0.2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x14ac:dyDescent="0.2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x14ac:dyDescent="0.2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x14ac:dyDescent="0.2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x14ac:dyDescent="0.2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x14ac:dyDescent="0.2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x14ac:dyDescent="0.2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x14ac:dyDescent="0.2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x14ac:dyDescent="0.2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x14ac:dyDescent="0.2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x14ac:dyDescent="0.2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x14ac:dyDescent="0.2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x14ac:dyDescent="0.2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x14ac:dyDescent="0.2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x14ac:dyDescent="0.2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x14ac:dyDescent="0.2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x14ac:dyDescent="0.2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x14ac:dyDescent="0.2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x14ac:dyDescent="0.2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x14ac:dyDescent="0.2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x14ac:dyDescent="0.2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x14ac:dyDescent="0.2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x14ac:dyDescent="0.2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x14ac:dyDescent="0.2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x14ac:dyDescent="0.2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x14ac:dyDescent="0.2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x14ac:dyDescent="0.2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x14ac:dyDescent="0.2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x14ac:dyDescent="0.2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x14ac:dyDescent="0.2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x14ac:dyDescent="0.2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x14ac:dyDescent="0.2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x14ac:dyDescent="0.2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x14ac:dyDescent="0.2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x14ac:dyDescent="0.2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x14ac:dyDescent="0.2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x14ac:dyDescent="0.2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x14ac:dyDescent="0.2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x14ac:dyDescent="0.2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x14ac:dyDescent="0.2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x14ac:dyDescent="0.2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x14ac:dyDescent="0.2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x14ac:dyDescent="0.2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x14ac:dyDescent="0.2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x14ac:dyDescent="0.2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x14ac:dyDescent="0.2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x14ac:dyDescent="0.2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x14ac:dyDescent="0.2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x14ac:dyDescent="0.2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x14ac:dyDescent="0.2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x14ac:dyDescent="0.2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x14ac:dyDescent="0.2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x14ac:dyDescent="0.2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x14ac:dyDescent="0.2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x14ac:dyDescent="0.2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x14ac:dyDescent="0.2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x14ac:dyDescent="0.2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x14ac:dyDescent="0.2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x14ac:dyDescent="0.2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x14ac:dyDescent="0.2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x14ac:dyDescent="0.2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x14ac:dyDescent="0.2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x14ac:dyDescent="0.2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x14ac:dyDescent="0.2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x14ac:dyDescent="0.2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x14ac:dyDescent="0.2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x14ac:dyDescent="0.2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x14ac:dyDescent="0.2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x14ac:dyDescent="0.2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x14ac:dyDescent="0.2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x14ac:dyDescent="0.2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x14ac:dyDescent="0.2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x14ac:dyDescent="0.2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x14ac:dyDescent="0.2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x14ac:dyDescent="0.2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x14ac:dyDescent="0.2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x14ac:dyDescent="0.2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x14ac:dyDescent="0.2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x14ac:dyDescent="0.2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x14ac:dyDescent="0.2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x14ac:dyDescent="0.2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x14ac:dyDescent="0.2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x14ac:dyDescent="0.2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x14ac:dyDescent="0.2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x14ac:dyDescent="0.2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x14ac:dyDescent="0.2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x14ac:dyDescent="0.2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x14ac:dyDescent="0.2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x14ac:dyDescent="0.2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x14ac:dyDescent="0.2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x14ac:dyDescent="0.2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x14ac:dyDescent="0.2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x14ac:dyDescent="0.2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x14ac:dyDescent="0.2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x14ac:dyDescent="0.2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x14ac:dyDescent="0.2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x14ac:dyDescent="0.2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x14ac:dyDescent="0.2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x14ac:dyDescent="0.2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x14ac:dyDescent="0.2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x14ac:dyDescent="0.2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x14ac:dyDescent="0.2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x14ac:dyDescent="0.2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x14ac:dyDescent="0.2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x14ac:dyDescent="0.2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x14ac:dyDescent="0.2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x14ac:dyDescent="0.2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x14ac:dyDescent="0.2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x14ac:dyDescent="0.2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x14ac:dyDescent="0.2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x14ac:dyDescent="0.2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x14ac:dyDescent="0.2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x14ac:dyDescent="0.2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x14ac:dyDescent="0.2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x14ac:dyDescent="0.2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x14ac:dyDescent="0.2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x14ac:dyDescent="0.2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x14ac:dyDescent="0.2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x14ac:dyDescent="0.2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x14ac:dyDescent="0.2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x14ac:dyDescent="0.2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x14ac:dyDescent="0.2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x14ac:dyDescent="0.2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x14ac:dyDescent="0.2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x14ac:dyDescent="0.2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x14ac:dyDescent="0.2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x14ac:dyDescent="0.2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x14ac:dyDescent="0.2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x14ac:dyDescent="0.2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x14ac:dyDescent="0.2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x14ac:dyDescent="0.2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x14ac:dyDescent="0.2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x14ac:dyDescent="0.2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x14ac:dyDescent="0.2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x14ac:dyDescent="0.2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x14ac:dyDescent="0.2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x14ac:dyDescent="0.2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x14ac:dyDescent="0.2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x14ac:dyDescent="0.2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x14ac:dyDescent="0.2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x14ac:dyDescent="0.2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x14ac:dyDescent="0.2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x14ac:dyDescent="0.2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x14ac:dyDescent="0.2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x14ac:dyDescent="0.2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x14ac:dyDescent="0.2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x14ac:dyDescent="0.2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x14ac:dyDescent="0.2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x14ac:dyDescent="0.2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x14ac:dyDescent="0.2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x14ac:dyDescent="0.2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x14ac:dyDescent="0.2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x14ac:dyDescent="0.2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x14ac:dyDescent="0.2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x14ac:dyDescent="0.2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x14ac:dyDescent="0.2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x14ac:dyDescent="0.2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x14ac:dyDescent="0.2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x14ac:dyDescent="0.2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x14ac:dyDescent="0.2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x14ac:dyDescent="0.2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x14ac:dyDescent="0.2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x14ac:dyDescent="0.2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x14ac:dyDescent="0.2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x14ac:dyDescent="0.2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x14ac:dyDescent="0.2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x14ac:dyDescent="0.2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x14ac:dyDescent="0.2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x14ac:dyDescent="0.2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x14ac:dyDescent="0.2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x14ac:dyDescent="0.2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x14ac:dyDescent="0.2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x14ac:dyDescent="0.2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x14ac:dyDescent="0.2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x14ac:dyDescent="0.2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x14ac:dyDescent="0.2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x14ac:dyDescent="0.2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x14ac:dyDescent="0.2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x14ac:dyDescent="0.2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x14ac:dyDescent="0.2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x14ac:dyDescent="0.2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x14ac:dyDescent="0.2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x14ac:dyDescent="0.2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x14ac:dyDescent="0.2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x14ac:dyDescent="0.2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x14ac:dyDescent="0.2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x14ac:dyDescent="0.2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x14ac:dyDescent="0.2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x14ac:dyDescent="0.2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x14ac:dyDescent="0.2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x14ac:dyDescent="0.2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x14ac:dyDescent="0.2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x14ac:dyDescent="0.2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x14ac:dyDescent="0.2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x14ac:dyDescent="0.2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x14ac:dyDescent="0.2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x14ac:dyDescent="0.2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x14ac:dyDescent="0.2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x14ac:dyDescent="0.2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x14ac:dyDescent="0.2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x14ac:dyDescent="0.2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x14ac:dyDescent="0.2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x14ac:dyDescent="0.2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x14ac:dyDescent="0.2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x14ac:dyDescent="0.2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x14ac:dyDescent="0.2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x14ac:dyDescent="0.2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x14ac:dyDescent="0.2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x14ac:dyDescent="0.2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x14ac:dyDescent="0.2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x14ac:dyDescent="0.2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x14ac:dyDescent="0.2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x14ac:dyDescent="0.2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x14ac:dyDescent="0.2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x14ac:dyDescent="0.2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x14ac:dyDescent="0.2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x14ac:dyDescent="0.2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x14ac:dyDescent="0.2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x14ac:dyDescent="0.2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x14ac:dyDescent="0.2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x14ac:dyDescent="0.2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x14ac:dyDescent="0.2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x14ac:dyDescent="0.2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x14ac:dyDescent="0.2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x14ac:dyDescent="0.2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x14ac:dyDescent="0.2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x14ac:dyDescent="0.2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x14ac:dyDescent="0.2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x14ac:dyDescent="0.2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x14ac:dyDescent="0.2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x14ac:dyDescent="0.2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x14ac:dyDescent="0.2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x14ac:dyDescent="0.2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x14ac:dyDescent="0.2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x14ac:dyDescent="0.2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x14ac:dyDescent="0.2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x14ac:dyDescent="0.2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x14ac:dyDescent="0.2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x14ac:dyDescent="0.2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x14ac:dyDescent="0.2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x14ac:dyDescent="0.2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x14ac:dyDescent="0.2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x14ac:dyDescent="0.2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x14ac:dyDescent="0.2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x14ac:dyDescent="0.2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x14ac:dyDescent="0.2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x14ac:dyDescent="0.2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x14ac:dyDescent="0.2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x14ac:dyDescent="0.2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x14ac:dyDescent="0.2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x14ac:dyDescent="0.2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x14ac:dyDescent="0.2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x14ac:dyDescent="0.2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x14ac:dyDescent="0.2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x14ac:dyDescent="0.2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x14ac:dyDescent="0.2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x14ac:dyDescent="0.2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x14ac:dyDescent="0.2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x14ac:dyDescent="0.2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x14ac:dyDescent="0.2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x14ac:dyDescent="0.2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x14ac:dyDescent="0.2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x14ac:dyDescent="0.2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x14ac:dyDescent="0.2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x14ac:dyDescent="0.2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x14ac:dyDescent="0.2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x14ac:dyDescent="0.2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x14ac:dyDescent="0.2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x14ac:dyDescent="0.2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x14ac:dyDescent="0.2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x14ac:dyDescent="0.2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x14ac:dyDescent="0.2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x14ac:dyDescent="0.2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x14ac:dyDescent="0.2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x14ac:dyDescent="0.2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x14ac:dyDescent="0.2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x14ac:dyDescent="0.2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x14ac:dyDescent="0.2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x14ac:dyDescent="0.2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x14ac:dyDescent="0.2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x14ac:dyDescent="0.2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x14ac:dyDescent="0.2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x14ac:dyDescent="0.2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x14ac:dyDescent="0.2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x14ac:dyDescent="0.2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x14ac:dyDescent="0.2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x14ac:dyDescent="0.2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x14ac:dyDescent="0.2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x14ac:dyDescent="0.2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x14ac:dyDescent="0.2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x14ac:dyDescent="0.2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x14ac:dyDescent="0.2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x14ac:dyDescent="0.2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x14ac:dyDescent="0.2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x14ac:dyDescent="0.2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x14ac:dyDescent="0.2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x14ac:dyDescent="0.2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x14ac:dyDescent="0.2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x14ac:dyDescent="0.2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x14ac:dyDescent="0.2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x14ac:dyDescent="0.2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x14ac:dyDescent="0.2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x14ac:dyDescent="0.2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x14ac:dyDescent="0.2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x14ac:dyDescent="0.2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x14ac:dyDescent="0.2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x14ac:dyDescent="0.2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x14ac:dyDescent="0.2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x14ac:dyDescent="0.2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x14ac:dyDescent="0.2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x14ac:dyDescent="0.2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x14ac:dyDescent="0.2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x14ac:dyDescent="0.2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x14ac:dyDescent="0.2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x14ac:dyDescent="0.2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x14ac:dyDescent="0.2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x14ac:dyDescent="0.2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x14ac:dyDescent="0.2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x14ac:dyDescent="0.2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x14ac:dyDescent="0.2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x14ac:dyDescent="0.2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x14ac:dyDescent="0.2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x14ac:dyDescent="0.2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x14ac:dyDescent="0.2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x14ac:dyDescent="0.2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x14ac:dyDescent="0.2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x14ac:dyDescent="0.2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x14ac:dyDescent="0.2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x14ac:dyDescent="0.2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x14ac:dyDescent="0.2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x14ac:dyDescent="0.2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x14ac:dyDescent="0.2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x14ac:dyDescent="0.2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x14ac:dyDescent="0.2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x14ac:dyDescent="0.2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x14ac:dyDescent="0.2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x14ac:dyDescent="0.2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x14ac:dyDescent="0.2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x14ac:dyDescent="0.2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x14ac:dyDescent="0.2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x14ac:dyDescent="0.2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x14ac:dyDescent="0.2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x14ac:dyDescent="0.2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x14ac:dyDescent="0.2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x14ac:dyDescent="0.2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x14ac:dyDescent="0.2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x14ac:dyDescent="0.2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x14ac:dyDescent="0.2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x14ac:dyDescent="0.2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x14ac:dyDescent="0.2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x14ac:dyDescent="0.2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x14ac:dyDescent="0.2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x14ac:dyDescent="0.2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x14ac:dyDescent="0.2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x14ac:dyDescent="0.2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x14ac:dyDescent="0.2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x14ac:dyDescent="0.2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x14ac:dyDescent="0.2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x14ac:dyDescent="0.2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x14ac:dyDescent="0.2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x14ac:dyDescent="0.2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x14ac:dyDescent="0.2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x14ac:dyDescent="0.2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x14ac:dyDescent="0.2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x14ac:dyDescent="0.2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x14ac:dyDescent="0.2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x14ac:dyDescent="0.2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x14ac:dyDescent="0.2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x14ac:dyDescent="0.2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x14ac:dyDescent="0.2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x14ac:dyDescent="0.2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x14ac:dyDescent="0.2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x14ac:dyDescent="0.2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x14ac:dyDescent="0.2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x14ac:dyDescent="0.2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x14ac:dyDescent="0.2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x14ac:dyDescent="0.2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x14ac:dyDescent="0.2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x14ac:dyDescent="0.2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x14ac:dyDescent="0.2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x14ac:dyDescent="0.2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x14ac:dyDescent="0.2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x14ac:dyDescent="0.2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x14ac:dyDescent="0.2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x14ac:dyDescent="0.2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x14ac:dyDescent="0.2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x14ac:dyDescent="0.2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x14ac:dyDescent="0.2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x14ac:dyDescent="0.2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x14ac:dyDescent="0.2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x14ac:dyDescent="0.2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x14ac:dyDescent="0.2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x14ac:dyDescent="0.2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x14ac:dyDescent="0.2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x14ac:dyDescent="0.2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x14ac:dyDescent="0.2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x14ac:dyDescent="0.2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x14ac:dyDescent="0.2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x14ac:dyDescent="0.2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x14ac:dyDescent="0.2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x14ac:dyDescent="0.2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x14ac:dyDescent="0.2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x14ac:dyDescent="0.2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x14ac:dyDescent="0.2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x14ac:dyDescent="0.2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x14ac:dyDescent="0.2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x14ac:dyDescent="0.2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x14ac:dyDescent="0.2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x14ac:dyDescent="0.2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x14ac:dyDescent="0.2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x14ac:dyDescent="0.2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x14ac:dyDescent="0.2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x14ac:dyDescent="0.2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x14ac:dyDescent="0.2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x14ac:dyDescent="0.2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x14ac:dyDescent="0.2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x14ac:dyDescent="0.2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x14ac:dyDescent="0.2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x14ac:dyDescent="0.2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x14ac:dyDescent="0.2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x14ac:dyDescent="0.2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x14ac:dyDescent="0.2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x14ac:dyDescent="0.2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x14ac:dyDescent="0.2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x14ac:dyDescent="0.2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x14ac:dyDescent="0.2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x14ac:dyDescent="0.2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x14ac:dyDescent="0.2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x14ac:dyDescent="0.2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x14ac:dyDescent="0.2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x14ac:dyDescent="0.2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x14ac:dyDescent="0.2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x14ac:dyDescent="0.2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x14ac:dyDescent="0.2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x14ac:dyDescent="0.2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x14ac:dyDescent="0.2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x14ac:dyDescent="0.2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x14ac:dyDescent="0.2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x14ac:dyDescent="0.2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x14ac:dyDescent="0.2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x14ac:dyDescent="0.2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x14ac:dyDescent="0.2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x14ac:dyDescent="0.2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x14ac:dyDescent="0.2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x14ac:dyDescent="0.2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x14ac:dyDescent="0.2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x14ac:dyDescent="0.2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x14ac:dyDescent="0.2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x14ac:dyDescent="0.2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x14ac:dyDescent="0.2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x14ac:dyDescent="0.2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x14ac:dyDescent="0.2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x14ac:dyDescent="0.2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x14ac:dyDescent="0.2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x14ac:dyDescent="0.2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x14ac:dyDescent="0.2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x14ac:dyDescent="0.2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x14ac:dyDescent="0.2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x14ac:dyDescent="0.2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x14ac:dyDescent="0.2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x14ac:dyDescent="0.2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x14ac:dyDescent="0.2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x14ac:dyDescent="0.2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x14ac:dyDescent="0.2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x14ac:dyDescent="0.2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x14ac:dyDescent="0.2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x14ac:dyDescent="0.2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x14ac:dyDescent="0.2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x14ac:dyDescent="0.2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x14ac:dyDescent="0.2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x14ac:dyDescent="0.2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x14ac:dyDescent="0.2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x14ac:dyDescent="0.2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x14ac:dyDescent="0.2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x14ac:dyDescent="0.2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x14ac:dyDescent="0.2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x14ac:dyDescent="0.2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x14ac:dyDescent="0.2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x14ac:dyDescent="0.2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x14ac:dyDescent="0.2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x14ac:dyDescent="0.2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x14ac:dyDescent="0.2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x14ac:dyDescent="0.2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x14ac:dyDescent="0.2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x14ac:dyDescent="0.2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x14ac:dyDescent="0.2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x14ac:dyDescent="0.2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x14ac:dyDescent="0.2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x14ac:dyDescent="0.2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x14ac:dyDescent="0.2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x14ac:dyDescent="0.2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x14ac:dyDescent="0.2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x14ac:dyDescent="0.2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x14ac:dyDescent="0.2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x14ac:dyDescent="0.2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x14ac:dyDescent="0.2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x14ac:dyDescent="0.2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x14ac:dyDescent="0.2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x14ac:dyDescent="0.2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x14ac:dyDescent="0.2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x14ac:dyDescent="0.2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x14ac:dyDescent="0.2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x14ac:dyDescent="0.2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x14ac:dyDescent="0.2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x14ac:dyDescent="0.2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x14ac:dyDescent="0.2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x14ac:dyDescent="0.2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x14ac:dyDescent="0.2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x14ac:dyDescent="0.2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x14ac:dyDescent="0.2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x14ac:dyDescent="0.2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x14ac:dyDescent="0.2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x14ac:dyDescent="0.2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x14ac:dyDescent="0.2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x14ac:dyDescent="0.2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x14ac:dyDescent="0.2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x14ac:dyDescent="0.2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x14ac:dyDescent="0.2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x14ac:dyDescent="0.2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x14ac:dyDescent="0.2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x14ac:dyDescent="0.2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x14ac:dyDescent="0.2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x14ac:dyDescent="0.2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x14ac:dyDescent="0.2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x14ac:dyDescent="0.2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x14ac:dyDescent="0.2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x14ac:dyDescent="0.2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x14ac:dyDescent="0.2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x14ac:dyDescent="0.2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x14ac:dyDescent="0.2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x14ac:dyDescent="0.2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x14ac:dyDescent="0.2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x14ac:dyDescent="0.2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x14ac:dyDescent="0.2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x14ac:dyDescent="0.2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x14ac:dyDescent="0.2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x14ac:dyDescent="0.2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x14ac:dyDescent="0.2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x14ac:dyDescent="0.2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x14ac:dyDescent="0.2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x14ac:dyDescent="0.2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x14ac:dyDescent="0.2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x14ac:dyDescent="0.2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x14ac:dyDescent="0.2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x14ac:dyDescent="0.2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x14ac:dyDescent="0.2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x14ac:dyDescent="0.2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x14ac:dyDescent="0.2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x14ac:dyDescent="0.2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x14ac:dyDescent="0.2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x14ac:dyDescent="0.2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x14ac:dyDescent="0.2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x14ac:dyDescent="0.2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x14ac:dyDescent="0.2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x14ac:dyDescent="0.2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x14ac:dyDescent="0.2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x14ac:dyDescent="0.2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x14ac:dyDescent="0.2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x14ac:dyDescent="0.2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x14ac:dyDescent="0.2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x14ac:dyDescent="0.2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x14ac:dyDescent="0.2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x14ac:dyDescent="0.2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x14ac:dyDescent="0.2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x14ac:dyDescent="0.2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x14ac:dyDescent="0.2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x14ac:dyDescent="0.2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x14ac:dyDescent="0.2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x14ac:dyDescent="0.2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x14ac:dyDescent="0.2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x14ac:dyDescent="0.2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x14ac:dyDescent="0.2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x14ac:dyDescent="0.2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x14ac:dyDescent="0.2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x14ac:dyDescent="0.2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x14ac:dyDescent="0.2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x14ac:dyDescent="0.2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x14ac:dyDescent="0.2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x14ac:dyDescent="0.2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x14ac:dyDescent="0.2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x14ac:dyDescent="0.2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x14ac:dyDescent="0.2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x14ac:dyDescent="0.2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x14ac:dyDescent="0.2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x14ac:dyDescent="0.2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x14ac:dyDescent="0.2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x14ac:dyDescent="0.2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x14ac:dyDescent="0.2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x14ac:dyDescent="0.2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x14ac:dyDescent="0.2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x14ac:dyDescent="0.2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x14ac:dyDescent="0.2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x14ac:dyDescent="0.2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x14ac:dyDescent="0.2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x14ac:dyDescent="0.2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x14ac:dyDescent="0.2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x14ac:dyDescent="0.2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x14ac:dyDescent="0.2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x14ac:dyDescent="0.2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x14ac:dyDescent="0.2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x14ac:dyDescent="0.2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x14ac:dyDescent="0.2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x14ac:dyDescent="0.2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x14ac:dyDescent="0.2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x14ac:dyDescent="0.2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x14ac:dyDescent="0.2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x14ac:dyDescent="0.2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x14ac:dyDescent="0.2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x14ac:dyDescent="0.2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x14ac:dyDescent="0.2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x14ac:dyDescent="0.2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x14ac:dyDescent="0.2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x14ac:dyDescent="0.2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x14ac:dyDescent="0.2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x14ac:dyDescent="0.2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x14ac:dyDescent="0.2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x14ac:dyDescent="0.2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x14ac:dyDescent="0.2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x14ac:dyDescent="0.2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x14ac:dyDescent="0.2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x14ac:dyDescent="0.2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x14ac:dyDescent="0.2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x14ac:dyDescent="0.2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x14ac:dyDescent="0.2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x14ac:dyDescent="0.2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x14ac:dyDescent="0.2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x14ac:dyDescent="0.2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x14ac:dyDescent="0.2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x14ac:dyDescent="0.2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x14ac:dyDescent="0.2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x14ac:dyDescent="0.2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x14ac:dyDescent="0.2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x14ac:dyDescent="0.2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x14ac:dyDescent="0.2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x14ac:dyDescent="0.2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x14ac:dyDescent="0.2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x14ac:dyDescent="0.2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x14ac:dyDescent="0.2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x14ac:dyDescent="0.2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x14ac:dyDescent="0.2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x14ac:dyDescent="0.2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x14ac:dyDescent="0.2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x14ac:dyDescent="0.2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x14ac:dyDescent="0.2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x14ac:dyDescent="0.2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x14ac:dyDescent="0.2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x14ac:dyDescent="0.2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x14ac:dyDescent="0.2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x14ac:dyDescent="0.2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x14ac:dyDescent="0.2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x14ac:dyDescent="0.2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x14ac:dyDescent="0.2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x14ac:dyDescent="0.2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x14ac:dyDescent="0.2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x14ac:dyDescent="0.2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x14ac:dyDescent="0.2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x14ac:dyDescent="0.2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x14ac:dyDescent="0.2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x14ac:dyDescent="0.2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x14ac:dyDescent="0.2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x14ac:dyDescent="0.2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x14ac:dyDescent="0.2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x14ac:dyDescent="0.2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x14ac:dyDescent="0.2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x14ac:dyDescent="0.2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x14ac:dyDescent="0.2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x14ac:dyDescent="0.2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x14ac:dyDescent="0.2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x14ac:dyDescent="0.2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x14ac:dyDescent="0.2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x14ac:dyDescent="0.2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x14ac:dyDescent="0.2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x14ac:dyDescent="0.2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x14ac:dyDescent="0.2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x14ac:dyDescent="0.2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x14ac:dyDescent="0.2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x14ac:dyDescent="0.2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x14ac:dyDescent="0.2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x14ac:dyDescent="0.2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x14ac:dyDescent="0.2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x14ac:dyDescent="0.2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x14ac:dyDescent="0.2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x14ac:dyDescent="0.2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x14ac:dyDescent="0.2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x14ac:dyDescent="0.2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x14ac:dyDescent="0.2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x14ac:dyDescent="0.2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x14ac:dyDescent="0.2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x14ac:dyDescent="0.2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x14ac:dyDescent="0.2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x14ac:dyDescent="0.2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x14ac:dyDescent="0.2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x14ac:dyDescent="0.2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x14ac:dyDescent="0.2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x14ac:dyDescent="0.2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x14ac:dyDescent="0.2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x14ac:dyDescent="0.2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x14ac:dyDescent="0.2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x14ac:dyDescent="0.2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x14ac:dyDescent="0.2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x14ac:dyDescent="0.2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x14ac:dyDescent="0.2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x14ac:dyDescent="0.2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x14ac:dyDescent="0.2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x14ac:dyDescent="0.2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x14ac:dyDescent="0.2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x14ac:dyDescent="0.2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x14ac:dyDescent="0.2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x14ac:dyDescent="0.2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x14ac:dyDescent="0.2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x14ac:dyDescent="0.2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x14ac:dyDescent="0.2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x14ac:dyDescent="0.2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x14ac:dyDescent="0.2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x14ac:dyDescent="0.2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x14ac:dyDescent="0.2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x14ac:dyDescent="0.2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x14ac:dyDescent="0.2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x14ac:dyDescent="0.2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x14ac:dyDescent="0.2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x14ac:dyDescent="0.2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x14ac:dyDescent="0.2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x14ac:dyDescent="0.2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x14ac:dyDescent="0.2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x14ac:dyDescent="0.2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x14ac:dyDescent="0.2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x14ac:dyDescent="0.2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x14ac:dyDescent="0.2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x14ac:dyDescent="0.2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x14ac:dyDescent="0.2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x14ac:dyDescent="0.2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x14ac:dyDescent="0.2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x14ac:dyDescent="0.2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x14ac:dyDescent="0.2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x14ac:dyDescent="0.2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x14ac:dyDescent="0.2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x14ac:dyDescent="0.2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x14ac:dyDescent="0.2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x14ac:dyDescent="0.2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x14ac:dyDescent="0.2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x14ac:dyDescent="0.2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x14ac:dyDescent="0.2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x14ac:dyDescent="0.2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x14ac:dyDescent="0.2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x14ac:dyDescent="0.2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x14ac:dyDescent="0.2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x14ac:dyDescent="0.2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x14ac:dyDescent="0.2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x14ac:dyDescent="0.2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x14ac:dyDescent="0.2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x14ac:dyDescent="0.2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x14ac:dyDescent="0.2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x14ac:dyDescent="0.2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x14ac:dyDescent="0.2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x14ac:dyDescent="0.2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x14ac:dyDescent="0.2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x14ac:dyDescent="0.2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x14ac:dyDescent="0.2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x14ac:dyDescent="0.2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x14ac:dyDescent="0.2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x14ac:dyDescent="0.2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x14ac:dyDescent="0.2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x14ac:dyDescent="0.2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x14ac:dyDescent="0.2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x14ac:dyDescent="0.2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x14ac:dyDescent="0.2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x14ac:dyDescent="0.2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x14ac:dyDescent="0.2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x14ac:dyDescent="0.2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x14ac:dyDescent="0.2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x14ac:dyDescent="0.2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x14ac:dyDescent="0.2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x14ac:dyDescent="0.2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x14ac:dyDescent="0.2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x14ac:dyDescent="0.2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x14ac:dyDescent="0.2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x14ac:dyDescent="0.2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x14ac:dyDescent="0.2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x14ac:dyDescent="0.2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x14ac:dyDescent="0.2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x14ac:dyDescent="0.2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x14ac:dyDescent="0.2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x14ac:dyDescent="0.2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x14ac:dyDescent="0.2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x14ac:dyDescent="0.2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x14ac:dyDescent="0.2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x14ac:dyDescent="0.2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x14ac:dyDescent="0.2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x14ac:dyDescent="0.2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x14ac:dyDescent="0.2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x14ac:dyDescent="0.2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x14ac:dyDescent="0.2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x14ac:dyDescent="0.2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x14ac:dyDescent="0.2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x14ac:dyDescent="0.2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x14ac:dyDescent="0.2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x14ac:dyDescent="0.2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x14ac:dyDescent="0.2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x14ac:dyDescent="0.2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x14ac:dyDescent="0.2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x14ac:dyDescent="0.2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x14ac:dyDescent="0.2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x14ac:dyDescent="0.2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x14ac:dyDescent="0.2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x14ac:dyDescent="0.2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x14ac:dyDescent="0.2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x14ac:dyDescent="0.2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x14ac:dyDescent="0.2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x14ac:dyDescent="0.2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x14ac:dyDescent="0.2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x14ac:dyDescent="0.2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x14ac:dyDescent="0.2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x14ac:dyDescent="0.2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x14ac:dyDescent="0.2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x14ac:dyDescent="0.2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x14ac:dyDescent="0.2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x14ac:dyDescent="0.2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x14ac:dyDescent="0.2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x14ac:dyDescent="0.2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x14ac:dyDescent="0.2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x14ac:dyDescent="0.2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x14ac:dyDescent="0.2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x14ac:dyDescent="0.2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x14ac:dyDescent="0.2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x14ac:dyDescent="0.2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x14ac:dyDescent="0.2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x14ac:dyDescent="0.2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x14ac:dyDescent="0.2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x14ac:dyDescent="0.2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x14ac:dyDescent="0.2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x14ac:dyDescent="0.2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x14ac:dyDescent="0.2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x14ac:dyDescent="0.2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x14ac:dyDescent="0.2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x14ac:dyDescent="0.2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x14ac:dyDescent="0.2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x14ac:dyDescent="0.2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x14ac:dyDescent="0.2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x14ac:dyDescent="0.2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x14ac:dyDescent="0.2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x14ac:dyDescent="0.2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x14ac:dyDescent="0.2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x14ac:dyDescent="0.2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x14ac:dyDescent="0.2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x14ac:dyDescent="0.2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x14ac:dyDescent="0.2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x14ac:dyDescent="0.2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x14ac:dyDescent="0.2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x14ac:dyDescent="0.2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x14ac:dyDescent="0.2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x14ac:dyDescent="0.2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x14ac:dyDescent="0.2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x14ac:dyDescent="0.2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x14ac:dyDescent="0.2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x14ac:dyDescent="0.2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x14ac:dyDescent="0.2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x14ac:dyDescent="0.2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x14ac:dyDescent="0.2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x14ac:dyDescent="0.2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x14ac:dyDescent="0.2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x14ac:dyDescent="0.2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x14ac:dyDescent="0.2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x14ac:dyDescent="0.2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x14ac:dyDescent="0.2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x14ac:dyDescent="0.2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x14ac:dyDescent="0.2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x14ac:dyDescent="0.2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x14ac:dyDescent="0.2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x14ac:dyDescent="0.2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x14ac:dyDescent="0.2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x14ac:dyDescent="0.2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x14ac:dyDescent="0.2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x14ac:dyDescent="0.2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x14ac:dyDescent="0.2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x14ac:dyDescent="0.2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x14ac:dyDescent="0.2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x14ac:dyDescent="0.2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x14ac:dyDescent="0.2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x14ac:dyDescent="0.2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x14ac:dyDescent="0.2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x14ac:dyDescent="0.2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x14ac:dyDescent="0.2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x14ac:dyDescent="0.2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x14ac:dyDescent="0.2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x14ac:dyDescent="0.2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x14ac:dyDescent="0.2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x14ac:dyDescent="0.2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x14ac:dyDescent="0.2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x14ac:dyDescent="0.2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x14ac:dyDescent="0.2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x14ac:dyDescent="0.2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x14ac:dyDescent="0.2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x14ac:dyDescent="0.2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x14ac:dyDescent="0.2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x14ac:dyDescent="0.2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x14ac:dyDescent="0.2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x14ac:dyDescent="0.2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x14ac:dyDescent="0.2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x14ac:dyDescent="0.2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x14ac:dyDescent="0.2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x14ac:dyDescent="0.2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x14ac:dyDescent="0.2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x14ac:dyDescent="0.2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x14ac:dyDescent="0.2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x14ac:dyDescent="0.2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x14ac:dyDescent="0.2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x14ac:dyDescent="0.2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x14ac:dyDescent="0.2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x14ac:dyDescent="0.2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x14ac:dyDescent="0.2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x14ac:dyDescent="0.2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x14ac:dyDescent="0.2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x14ac:dyDescent="0.2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x14ac:dyDescent="0.2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x14ac:dyDescent="0.2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x14ac:dyDescent="0.2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x14ac:dyDescent="0.2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x14ac:dyDescent="0.2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x14ac:dyDescent="0.2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x14ac:dyDescent="0.2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x14ac:dyDescent="0.2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x14ac:dyDescent="0.2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x14ac:dyDescent="0.2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x14ac:dyDescent="0.2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x14ac:dyDescent="0.2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x14ac:dyDescent="0.2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x14ac:dyDescent="0.2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x14ac:dyDescent="0.2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x14ac:dyDescent="0.2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x14ac:dyDescent="0.2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x14ac:dyDescent="0.2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x14ac:dyDescent="0.2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x14ac:dyDescent="0.2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x14ac:dyDescent="0.2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x14ac:dyDescent="0.2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x14ac:dyDescent="0.2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x14ac:dyDescent="0.2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x14ac:dyDescent="0.2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x14ac:dyDescent="0.2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x14ac:dyDescent="0.2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x14ac:dyDescent="0.2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x14ac:dyDescent="0.2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x14ac:dyDescent="0.2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x14ac:dyDescent="0.2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x14ac:dyDescent="0.2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x14ac:dyDescent="0.2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x14ac:dyDescent="0.2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x14ac:dyDescent="0.2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x14ac:dyDescent="0.2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x14ac:dyDescent="0.2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x14ac:dyDescent="0.2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x14ac:dyDescent="0.2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x14ac:dyDescent="0.2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x14ac:dyDescent="0.2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x14ac:dyDescent="0.2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x14ac:dyDescent="0.2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x14ac:dyDescent="0.2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x14ac:dyDescent="0.2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x14ac:dyDescent="0.2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x14ac:dyDescent="0.2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x14ac:dyDescent="0.2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x14ac:dyDescent="0.2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x14ac:dyDescent="0.2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x14ac:dyDescent="0.2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x14ac:dyDescent="0.2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x14ac:dyDescent="0.2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x14ac:dyDescent="0.2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x14ac:dyDescent="0.2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x14ac:dyDescent="0.2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x14ac:dyDescent="0.2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x14ac:dyDescent="0.2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x14ac:dyDescent="0.2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x14ac:dyDescent="0.2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x14ac:dyDescent="0.2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x14ac:dyDescent="0.2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x14ac:dyDescent="0.2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x14ac:dyDescent="0.2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x14ac:dyDescent="0.2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x14ac:dyDescent="0.2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x14ac:dyDescent="0.2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x14ac:dyDescent="0.2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x14ac:dyDescent="0.2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x14ac:dyDescent="0.2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x14ac:dyDescent="0.2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x14ac:dyDescent="0.2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x14ac:dyDescent="0.2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x14ac:dyDescent="0.2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x14ac:dyDescent="0.2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x14ac:dyDescent="0.2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x14ac:dyDescent="0.2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x14ac:dyDescent="0.2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x14ac:dyDescent="0.2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x14ac:dyDescent="0.2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x14ac:dyDescent="0.2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x14ac:dyDescent="0.2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x14ac:dyDescent="0.2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x14ac:dyDescent="0.2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x14ac:dyDescent="0.2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x14ac:dyDescent="0.2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x14ac:dyDescent="0.2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x14ac:dyDescent="0.2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x14ac:dyDescent="0.2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x14ac:dyDescent="0.2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x14ac:dyDescent="0.2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x14ac:dyDescent="0.2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x14ac:dyDescent="0.2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x14ac:dyDescent="0.2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x14ac:dyDescent="0.2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x14ac:dyDescent="0.2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x14ac:dyDescent="0.2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x14ac:dyDescent="0.2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x14ac:dyDescent="0.2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x14ac:dyDescent="0.2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x14ac:dyDescent="0.2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x14ac:dyDescent="0.2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x14ac:dyDescent="0.2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x14ac:dyDescent="0.2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x14ac:dyDescent="0.2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x14ac:dyDescent="0.2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x14ac:dyDescent="0.2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x14ac:dyDescent="0.2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x14ac:dyDescent="0.2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x14ac:dyDescent="0.2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x14ac:dyDescent="0.2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x14ac:dyDescent="0.2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x14ac:dyDescent="0.2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x14ac:dyDescent="0.2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x14ac:dyDescent="0.2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x14ac:dyDescent="0.2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x14ac:dyDescent="0.2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x14ac:dyDescent="0.2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x14ac:dyDescent="0.2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x14ac:dyDescent="0.2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x14ac:dyDescent="0.2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x14ac:dyDescent="0.2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x14ac:dyDescent="0.2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x14ac:dyDescent="0.2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x14ac:dyDescent="0.2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x14ac:dyDescent="0.2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x14ac:dyDescent="0.2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x14ac:dyDescent="0.2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x14ac:dyDescent="0.2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x14ac:dyDescent="0.2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x14ac:dyDescent="0.2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x14ac:dyDescent="0.2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x14ac:dyDescent="0.2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x14ac:dyDescent="0.2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x14ac:dyDescent="0.2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x14ac:dyDescent="0.2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x14ac:dyDescent="0.2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x14ac:dyDescent="0.2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x14ac:dyDescent="0.2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x14ac:dyDescent="0.2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x14ac:dyDescent="0.2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x14ac:dyDescent="0.2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x14ac:dyDescent="0.2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x14ac:dyDescent="0.2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x14ac:dyDescent="0.2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x14ac:dyDescent="0.2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x14ac:dyDescent="0.2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x14ac:dyDescent="0.2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x14ac:dyDescent="0.2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x14ac:dyDescent="0.2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x14ac:dyDescent="0.2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x14ac:dyDescent="0.2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x14ac:dyDescent="0.2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x14ac:dyDescent="0.2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x14ac:dyDescent="0.2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x14ac:dyDescent="0.2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x14ac:dyDescent="0.2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x14ac:dyDescent="0.2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x14ac:dyDescent="0.2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x14ac:dyDescent="0.2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x14ac:dyDescent="0.2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x14ac:dyDescent="0.2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x14ac:dyDescent="0.2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x14ac:dyDescent="0.2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x14ac:dyDescent="0.2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x14ac:dyDescent="0.2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x14ac:dyDescent="0.2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x14ac:dyDescent="0.2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x14ac:dyDescent="0.2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x14ac:dyDescent="0.2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x14ac:dyDescent="0.2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x14ac:dyDescent="0.2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x14ac:dyDescent="0.2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x14ac:dyDescent="0.2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x14ac:dyDescent="0.2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x14ac:dyDescent="0.2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x14ac:dyDescent="0.2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x14ac:dyDescent="0.2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x14ac:dyDescent="0.2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x14ac:dyDescent="0.2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x14ac:dyDescent="0.2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x14ac:dyDescent="0.2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x14ac:dyDescent="0.2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x14ac:dyDescent="0.2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x14ac:dyDescent="0.2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x14ac:dyDescent="0.2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x14ac:dyDescent="0.2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x14ac:dyDescent="0.2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x14ac:dyDescent="0.2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x14ac:dyDescent="0.2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x14ac:dyDescent="0.2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x14ac:dyDescent="0.2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x14ac:dyDescent="0.2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x14ac:dyDescent="0.2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x14ac:dyDescent="0.2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x14ac:dyDescent="0.2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x14ac:dyDescent="0.2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x14ac:dyDescent="0.2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x14ac:dyDescent="0.2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x14ac:dyDescent="0.2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x14ac:dyDescent="0.2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x14ac:dyDescent="0.2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x14ac:dyDescent="0.2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x14ac:dyDescent="0.2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x14ac:dyDescent="0.2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x14ac:dyDescent="0.2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x14ac:dyDescent="0.2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x14ac:dyDescent="0.2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x14ac:dyDescent="0.2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x14ac:dyDescent="0.2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x14ac:dyDescent="0.2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x14ac:dyDescent="0.2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x14ac:dyDescent="0.2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x14ac:dyDescent="0.2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x14ac:dyDescent="0.2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x14ac:dyDescent="0.2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x14ac:dyDescent="0.2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x14ac:dyDescent="0.2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x14ac:dyDescent="0.2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x14ac:dyDescent="0.2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x14ac:dyDescent="0.2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x14ac:dyDescent="0.2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x14ac:dyDescent="0.2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x14ac:dyDescent="0.2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x14ac:dyDescent="0.2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x14ac:dyDescent="0.2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x14ac:dyDescent="0.2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x14ac:dyDescent="0.2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x14ac:dyDescent="0.2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x14ac:dyDescent="0.2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x14ac:dyDescent="0.2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x14ac:dyDescent="0.2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x14ac:dyDescent="0.2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x14ac:dyDescent="0.2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x14ac:dyDescent="0.2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x14ac:dyDescent="0.2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x14ac:dyDescent="0.2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x14ac:dyDescent="0.2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x14ac:dyDescent="0.2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x14ac:dyDescent="0.2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x14ac:dyDescent="0.2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x14ac:dyDescent="0.2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x14ac:dyDescent="0.2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x14ac:dyDescent="0.2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x14ac:dyDescent="0.2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x14ac:dyDescent="0.2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x14ac:dyDescent="0.2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x14ac:dyDescent="0.2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x14ac:dyDescent="0.2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x14ac:dyDescent="0.2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x14ac:dyDescent="0.2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x14ac:dyDescent="0.2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x14ac:dyDescent="0.2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x14ac:dyDescent="0.2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x14ac:dyDescent="0.2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x14ac:dyDescent="0.2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x14ac:dyDescent="0.2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x14ac:dyDescent="0.2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x14ac:dyDescent="0.2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x14ac:dyDescent="0.2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x14ac:dyDescent="0.2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x14ac:dyDescent="0.2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x14ac:dyDescent="0.2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x14ac:dyDescent="0.2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x14ac:dyDescent="0.2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x14ac:dyDescent="0.2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x14ac:dyDescent="0.2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x14ac:dyDescent="0.2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x14ac:dyDescent="0.2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x14ac:dyDescent="0.2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x14ac:dyDescent="0.2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x14ac:dyDescent="0.2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x14ac:dyDescent="0.2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x14ac:dyDescent="0.2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x14ac:dyDescent="0.2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x14ac:dyDescent="0.2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x14ac:dyDescent="0.2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x14ac:dyDescent="0.2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x14ac:dyDescent="0.2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x14ac:dyDescent="0.2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x14ac:dyDescent="0.2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x14ac:dyDescent="0.2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x14ac:dyDescent="0.2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x14ac:dyDescent="0.2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x14ac:dyDescent="0.2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x14ac:dyDescent="0.2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x14ac:dyDescent="0.2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x14ac:dyDescent="0.2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x14ac:dyDescent="0.2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x14ac:dyDescent="0.2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x14ac:dyDescent="0.2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x14ac:dyDescent="0.2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x14ac:dyDescent="0.2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x14ac:dyDescent="0.2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x14ac:dyDescent="0.2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x14ac:dyDescent="0.2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x14ac:dyDescent="0.2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x14ac:dyDescent="0.2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x14ac:dyDescent="0.2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x14ac:dyDescent="0.2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x14ac:dyDescent="0.2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x14ac:dyDescent="0.2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x14ac:dyDescent="0.2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x14ac:dyDescent="0.2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x14ac:dyDescent="0.2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x14ac:dyDescent="0.2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x14ac:dyDescent="0.2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x14ac:dyDescent="0.2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x14ac:dyDescent="0.2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x14ac:dyDescent="0.2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x14ac:dyDescent="0.2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x14ac:dyDescent="0.2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x14ac:dyDescent="0.2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x14ac:dyDescent="0.2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x14ac:dyDescent="0.2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x14ac:dyDescent="0.2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x14ac:dyDescent="0.2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x14ac:dyDescent="0.2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x14ac:dyDescent="0.2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x14ac:dyDescent="0.2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x14ac:dyDescent="0.2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x14ac:dyDescent="0.2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x14ac:dyDescent="0.2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x14ac:dyDescent="0.2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x14ac:dyDescent="0.2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x14ac:dyDescent="0.2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x14ac:dyDescent="0.2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x14ac:dyDescent="0.2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x14ac:dyDescent="0.2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x14ac:dyDescent="0.2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x14ac:dyDescent="0.2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x14ac:dyDescent="0.2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x14ac:dyDescent="0.2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x14ac:dyDescent="0.2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x14ac:dyDescent="0.2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x14ac:dyDescent="0.2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x14ac:dyDescent="0.2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x14ac:dyDescent="0.2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x14ac:dyDescent="0.2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x14ac:dyDescent="0.2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x14ac:dyDescent="0.2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x14ac:dyDescent="0.2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x14ac:dyDescent="0.2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x14ac:dyDescent="0.2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x14ac:dyDescent="0.2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x14ac:dyDescent="0.2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x14ac:dyDescent="0.2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x14ac:dyDescent="0.2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x14ac:dyDescent="0.2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x14ac:dyDescent="0.2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x14ac:dyDescent="0.2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x14ac:dyDescent="0.2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x14ac:dyDescent="0.2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x14ac:dyDescent="0.2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x14ac:dyDescent="0.2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x14ac:dyDescent="0.2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x14ac:dyDescent="0.2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x14ac:dyDescent="0.2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x14ac:dyDescent="0.2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x14ac:dyDescent="0.2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x14ac:dyDescent="0.2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x14ac:dyDescent="0.2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x14ac:dyDescent="0.2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x14ac:dyDescent="0.2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x14ac:dyDescent="0.2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x14ac:dyDescent="0.2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x14ac:dyDescent="0.2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x14ac:dyDescent="0.2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x14ac:dyDescent="0.2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x14ac:dyDescent="0.2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x14ac:dyDescent="0.2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x14ac:dyDescent="0.2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x14ac:dyDescent="0.2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x14ac:dyDescent="0.2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x14ac:dyDescent="0.2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x14ac:dyDescent="0.2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x14ac:dyDescent="0.2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x14ac:dyDescent="0.2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x14ac:dyDescent="0.2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x14ac:dyDescent="0.2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x14ac:dyDescent="0.2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x14ac:dyDescent="0.2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x14ac:dyDescent="0.2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x14ac:dyDescent="0.2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x14ac:dyDescent="0.2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x14ac:dyDescent="0.2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x14ac:dyDescent="0.2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x14ac:dyDescent="0.2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x14ac:dyDescent="0.2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x14ac:dyDescent="0.2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x14ac:dyDescent="0.2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x14ac:dyDescent="0.2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x14ac:dyDescent="0.2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x14ac:dyDescent="0.2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x14ac:dyDescent="0.2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x14ac:dyDescent="0.2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x14ac:dyDescent="0.2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x14ac:dyDescent="0.2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x14ac:dyDescent="0.2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x14ac:dyDescent="0.2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x14ac:dyDescent="0.2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x14ac:dyDescent="0.2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x14ac:dyDescent="0.2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x14ac:dyDescent="0.2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x14ac:dyDescent="0.2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x14ac:dyDescent="0.2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x14ac:dyDescent="0.2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x14ac:dyDescent="0.2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x14ac:dyDescent="0.2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x14ac:dyDescent="0.2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x14ac:dyDescent="0.2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x14ac:dyDescent="0.2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x14ac:dyDescent="0.2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x14ac:dyDescent="0.2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x14ac:dyDescent="0.2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x14ac:dyDescent="0.2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x14ac:dyDescent="0.2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x14ac:dyDescent="0.2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x14ac:dyDescent="0.2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x14ac:dyDescent="0.2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x14ac:dyDescent="0.2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x14ac:dyDescent="0.2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x14ac:dyDescent="0.2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x14ac:dyDescent="0.2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x14ac:dyDescent="0.2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x14ac:dyDescent="0.2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x14ac:dyDescent="0.2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x14ac:dyDescent="0.2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x14ac:dyDescent="0.2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x14ac:dyDescent="0.2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x14ac:dyDescent="0.2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x14ac:dyDescent="0.2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x14ac:dyDescent="0.2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x14ac:dyDescent="0.2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x14ac:dyDescent="0.2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x14ac:dyDescent="0.2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x14ac:dyDescent="0.2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x14ac:dyDescent="0.2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x14ac:dyDescent="0.2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x14ac:dyDescent="0.2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x14ac:dyDescent="0.2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x14ac:dyDescent="0.2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x14ac:dyDescent="0.2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x14ac:dyDescent="0.2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x14ac:dyDescent="0.2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x14ac:dyDescent="0.2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x14ac:dyDescent="0.2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x14ac:dyDescent="0.2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x14ac:dyDescent="0.2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x14ac:dyDescent="0.2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x14ac:dyDescent="0.2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x14ac:dyDescent="0.2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x14ac:dyDescent="0.2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x14ac:dyDescent="0.2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x14ac:dyDescent="0.2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x14ac:dyDescent="0.2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x14ac:dyDescent="0.2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x14ac:dyDescent="0.2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x14ac:dyDescent="0.2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x14ac:dyDescent="0.2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x14ac:dyDescent="0.2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x14ac:dyDescent="0.2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x14ac:dyDescent="0.2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x14ac:dyDescent="0.2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x14ac:dyDescent="0.2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x14ac:dyDescent="0.2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x14ac:dyDescent="0.2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x14ac:dyDescent="0.2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x14ac:dyDescent="0.2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x14ac:dyDescent="0.2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x14ac:dyDescent="0.2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x14ac:dyDescent="0.2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x14ac:dyDescent="0.2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x14ac:dyDescent="0.2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x14ac:dyDescent="0.2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x14ac:dyDescent="0.2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x14ac:dyDescent="0.2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x14ac:dyDescent="0.2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x14ac:dyDescent="0.2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x14ac:dyDescent="0.2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x14ac:dyDescent="0.2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x14ac:dyDescent="0.2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x14ac:dyDescent="0.2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x14ac:dyDescent="0.2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x14ac:dyDescent="0.2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x14ac:dyDescent="0.2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x14ac:dyDescent="0.2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x14ac:dyDescent="0.2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x14ac:dyDescent="0.2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x14ac:dyDescent="0.2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x14ac:dyDescent="0.2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x14ac:dyDescent="0.2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x14ac:dyDescent="0.2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x14ac:dyDescent="0.2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x14ac:dyDescent="0.2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x14ac:dyDescent="0.2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x14ac:dyDescent="0.2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x14ac:dyDescent="0.2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x14ac:dyDescent="0.2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x14ac:dyDescent="0.2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x14ac:dyDescent="0.2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x14ac:dyDescent="0.2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x14ac:dyDescent="0.2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x14ac:dyDescent="0.2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x14ac:dyDescent="0.2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x14ac:dyDescent="0.2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x14ac:dyDescent="0.2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x14ac:dyDescent="0.2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x14ac:dyDescent="0.2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x14ac:dyDescent="0.2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x14ac:dyDescent="0.2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x14ac:dyDescent="0.2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x14ac:dyDescent="0.2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x14ac:dyDescent="0.2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x14ac:dyDescent="0.2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x14ac:dyDescent="0.2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x14ac:dyDescent="0.2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x14ac:dyDescent="0.2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x14ac:dyDescent="0.2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x14ac:dyDescent="0.2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x14ac:dyDescent="0.2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x14ac:dyDescent="0.2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x14ac:dyDescent="0.2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x14ac:dyDescent="0.2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x14ac:dyDescent="0.2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x14ac:dyDescent="0.2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x14ac:dyDescent="0.2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x14ac:dyDescent="0.2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x14ac:dyDescent="0.2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x14ac:dyDescent="0.2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x14ac:dyDescent="0.2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x14ac:dyDescent="0.2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x14ac:dyDescent="0.2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x14ac:dyDescent="0.2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x14ac:dyDescent="0.2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x14ac:dyDescent="0.2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x14ac:dyDescent="0.2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x14ac:dyDescent="0.2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x14ac:dyDescent="0.2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x14ac:dyDescent="0.2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x14ac:dyDescent="0.2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x14ac:dyDescent="0.2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x14ac:dyDescent="0.2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x14ac:dyDescent="0.2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x14ac:dyDescent="0.2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x14ac:dyDescent="0.2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x14ac:dyDescent="0.2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x14ac:dyDescent="0.2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x14ac:dyDescent="0.2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x14ac:dyDescent="0.2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x14ac:dyDescent="0.2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x14ac:dyDescent="0.2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x14ac:dyDescent="0.2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x14ac:dyDescent="0.2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x14ac:dyDescent="0.2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x14ac:dyDescent="0.2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x14ac:dyDescent="0.2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x14ac:dyDescent="0.2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x14ac:dyDescent="0.2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x14ac:dyDescent="0.2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x14ac:dyDescent="0.2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x14ac:dyDescent="0.2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x14ac:dyDescent="0.2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x14ac:dyDescent="0.2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x14ac:dyDescent="0.2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x14ac:dyDescent="0.2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x14ac:dyDescent="0.2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x14ac:dyDescent="0.2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x14ac:dyDescent="0.2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x14ac:dyDescent="0.2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x14ac:dyDescent="0.2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x14ac:dyDescent="0.2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x14ac:dyDescent="0.2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x14ac:dyDescent="0.2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x14ac:dyDescent="0.2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x14ac:dyDescent="0.2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x14ac:dyDescent="0.2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x14ac:dyDescent="0.2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x14ac:dyDescent="0.2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x14ac:dyDescent="0.2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x14ac:dyDescent="0.2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x14ac:dyDescent="0.2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x14ac:dyDescent="0.2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x14ac:dyDescent="0.2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x14ac:dyDescent="0.2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x14ac:dyDescent="0.2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x14ac:dyDescent="0.2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x14ac:dyDescent="0.2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x14ac:dyDescent="0.2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x14ac:dyDescent="0.2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x14ac:dyDescent="0.2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x14ac:dyDescent="0.2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x14ac:dyDescent="0.2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x14ac:dyDescent="0.2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x14ac:dyDescent="0.2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x14ac:dyDescent="0.2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x14ac:dyDescent="0.2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x14ac:dyDescent="0.2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x14ac:dyDescent="0.2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x14ac:dyDescent="0.2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x14ac:dyDescent="0.2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x14ac:dyDescent="0.2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x14ac:dyDescent="0.2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x14ac:dyDescent="0.2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x14ac:dyDescent="0.2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x14ac:dyDescent="0.2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x14ac:dyDescent="0.2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x14ac:dyDescent="0.2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x14ac:dyDescent="0.2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x14ac:dyDescent="0.2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x14ac:dyDescent="0.2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x14ac:dyDescent="0.2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x14ac:dyDescent="0.2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x14ac:dyDescent="0.2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x14ac:dyDescent="0.2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x14ac:dyDescent="0.2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x14ac:dyDescent="0.2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x14ac:dyDescent="0.2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x14ac:dyDescent="0.2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x14ac:dyDescent="0.2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x14ac:dyDescent="0.2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x14ac:dyDescent="0.2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x14ac:dyDescent="0.2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x14ac:dyDescent="0.2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x14ac:dyDescent="0.2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x14ac:dyDescent="0.2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x14ac:dyDescent="0.2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x14ac:dyDescent="0.2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x14ac:dyDescent="0.2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x14ac:dyDescent="0.2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x14ac:dyDescent="0.2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x14ac:dyDescent="0.2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x14ac:dyDescent="0.2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x14ac:dyDescent="0.2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x14ac:dyDescent="0.2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x14ac:dyDescent="0.2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x14ac:dyDescent="0.2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x14ac:dyDescent="0.2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x14ac:dyDescent="0.2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x14ac:dyDescent="0.2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x14ac:dyDescent="0.2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x14ac:dyDescent="0.2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x14ac:dyDescent="0.2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x14ac:dyDescent="0.2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x14ac:dyDescent="0.2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x14ac:dyDescent="0.2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x14ac:dyDescent="0.2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x14ac:dyDescent="0.2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x14ac:dyDescent="0.2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x14ac:dyDescent="0.2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x14ac:dyDescent="0.2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x14ac:dyDescent="0.2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x14ac:dyDescent="0.2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x14ac:dyDescent="0.2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x14ac:dyDescent="0.2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x14ac:dyDescent="0.2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x14ac:dyDescent="0.2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x14ac:dyDescent="0.2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x14ac:dyDescent="0.2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x14ac:dyDescent="0.2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x14ac:dyDescent="0.2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x14ac:dyDescent="0.2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x14ac:dyDescent="0.2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x14ac:dyDescent="0.2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x14ac:dyDescent="0.2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x14ac:dyDescent="0.2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x14ac:dyDescent="0.2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x14ac:dyDescent="0.2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x14ac:dyDescent="0.2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x14ac:dyDescent="0.2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x14ac:dyDescent="0.2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x14ac:dyDescent="0.2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x14ac:dyDescent="0.2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x14ac:dyDescent="0.2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x14ac:dyDescent="0.2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x14ac:dyDescent="0.2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x14ac:dyDescent="0.2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x14ac:dyDescent="0.2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x14ac:dyDescent="0.2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x14ac:dyDescent="0.2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x14ac:dyDescent="0.2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x14ac:dyDescent="0.2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x14ac:dyDescent="0.2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x14ac:dyDescent="0.2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x14ac:dyDescent="0.2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x14ac:dyDescent="0.2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x14ac:dyDescent="0.2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x14ac:dyDescent="0.2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x14ac:dyDescent="0.2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x14ac:dyDescent="0.2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x14ac:dyDescent="0.2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x14ac:dyDescent="0.2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x14ac:dyDescent="0.2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x14ac:dyDescent="0.2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x14ac:dyDescent="0.2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x14ac:dyDescent="0.2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x14ac:dyDescent="0.2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x14ac:dyDescent="0.2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x14ac:dyDescent="0.2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x14ac:dyDescent="0.2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x14ac:dyDescent="0.2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x14ac:dyDescent="0.2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x14ac:dyDescent="0.2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x14ac:dyDescent="0.2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x14ac:dyDescent="0.2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x14ac:dyDescent="0.2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x14ac:dyDescent="0.2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x14ac:dyDescent="0.2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x14ac:dyDescent="0.2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x14ac:dyDescent="0.2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x14ac:dyDescent="0.2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x14ac:dyDescent="0.2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x14ac:dyDescent="0.2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x14ac:dyDescent="0.2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x14ac:dyDescent="0.2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x14ac:dyDescent="0.2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x14ac:dyDescent="0.2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x14ac:dyDescent="0.2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x14ac:dyDescent="0.2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x14ac:dyDescent="0.2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x14ac:dyDescent="0.2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x14ac:dyDescent="0.2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x14ac:dyDescent="0.2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x14ac:dyDescent="0.2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x14ac:dyDescent="0.2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x14ac:dyDescent="0.2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x14ac:dyDescent="0.2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x14ac:dyDescent="0.2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x14ac:dyDescent="0.2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x14ac:dyDescent="0.2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x14ac:dyDescent="0.2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x14ac:dyDescent="0.2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x14ac:dyDescent="0.2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x14ac:dyDescent="0.2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x14ac:dyDescent="0.2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x14ac:dyDescent="0.2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x14ac:dyDescent="0.2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x14ac:dyDescent="0.2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x14ac:dyDescent="0.2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x14ac:dyDescent="0.2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x14ac:dyDescent="0.2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x14ac:dyDescent="0.2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x14ac:dyDescent="0.2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x14ac:dyDescent="0.2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x14ac:dyDescent="0.2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x14ac:dyDescent="0.2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x14ac:dyDescent="0.2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x14ac:dyDescent="0.2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x14ac:dyDescent="0.2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x14ac:dyDescent="0.2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x14ac:dyDescent="0.2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x14ac:dyDescent="0.2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x14ac:dyDescent="0.2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x14ac:dyDescent="0.2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x14ac:dyDescent="0.2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x14ac:dyDescent="0.2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x14ac:dyDescent="0.2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x14ac:dyDescent="0.2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x14ac:dyDescent="0.2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x14ac:dyDescent="0.2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x14ac:dyDescent="0.2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x14ac:dyDescent="0.2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x14ac:dyDescent="0.2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x14ac:dyDescent="0.2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x14ac:dyDescent="0.2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x14ac:dyDescent="0.2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x14ac:dyDescent="0.2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x14ac:dyDescent="0.2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x14ac:dyDescent="0.2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x14ac:dyDescent="0.2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x14ac:dyDescent="0.2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x14ac:dyDescent="0.2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x14ac:dyDescent="0.2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x14ac:dyDescent="0.2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x14ac:dyDescent="0.2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x14ac:dyDescent="0.2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x14ac:dyDescent="0.2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x14ac:dyDescent="0.2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x14ac:dyDescent="0.2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x14ac:dyDescent="0.2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x14ac:dyDescent="0.2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x14ac:dyDescent="0.2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x14ac:dyDescent="0.2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x14ac:dyDescent="0.2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x14ac:dyDescent="0.2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x14ac:dyDescent="0.2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x14ac:dyDescent="0.2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x14ac:dyDescent="0.2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x14ac:dyDescent="0.2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x14ac:dyDescent="0.2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x14ac:dyDescent="0.2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x14ac:dyDescent="0.2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x14ac:dyDescent="0.2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x14ac:dyDescent="0.2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x14ac:dyDescent="0.2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x14ac:dyDescent="0.2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x14ac:dyDescent="0.2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x14ac:dyDescent="0.2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x14ac:dyDescent="0.2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x14ac:dyDescent="0.2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x14ac:dyDescent="0.2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x14ac:dyDescent="0.2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x14ac:dyDescent="0.2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x14ac:dyDescent="0.2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x14ac:dyDescent="0.2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x14ac:dyDescent="0.2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x14ac:dyDescent="0.2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x14ac:dyDescent="0.2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x14ac:dyDescent="0.2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x14ac:dyDescent="0.2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x14ac:dyDescent="0.2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x14ac:dyDescent="0.2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x14ac:dyDescent="0.2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x14ac:dyDescent="0.2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x14ac:dyDescent="0.2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x14ac:dyDescent="0.2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x14ac:dyDescent="0.2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x14ac:dyDescent="0.2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x14ac:dyDescent="0.2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x14ac:dyDescent="0.2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x14ac:dyDescent="0.2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x14ac:dyDescent="0.2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x14ac:dyDescent="0.2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x14ac:dyDescent="0.2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x14ac:dyDescent="0.2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x14ac:dyDescent="0.2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x14ac:dyDescent="0.2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x14ac:dyDescent="0.2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x14ac:dyDescent="0.2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x14ac:dyDescent="0.2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x14ac:dyDescent="0.2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x14ac:dyDescent="0.2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x14ac:dyDescent="0.2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x14ac:dyDescent="0.2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x14ac:dyDescent="0.2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x14ac:dyDescent="0.2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x14ac:dyDescent="0.2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x14ac:dyDescent="0.2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x14ac:dyDescent="0.2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x14ac:dyDescent="0.2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x14ac:dyDescent="0.2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x14ac:dyDescent="0.2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x14ac:dyDescent="0.2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x14ac:dyDescent="0.2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x14ac:dyDescent="0.2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x14ac:dyDescent="0.2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x14ac:dyDescent="0.2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x14ac:dyDescent="0.2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x14ac:dyDescent="0.2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x14ac:dyDescent="0.2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x14ac:dyDescent="0.2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x14ac:dyDescent="0.2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x14ac:dyDescent="0.2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x14ac:dyDescent="0.2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x14ac:dyDescent="0.2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x14ac:dyDescent="0.2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x14ac:dyDescent="0.2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x14ac:dyDescent="0.2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x14ac:dyDescent="0.2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x14ac:dyDescent="0.2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x14ac:dyDescent="0.2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x14ac:dyDescent="0.2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x14ac:dyDescent="0.2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x14ac:dyDescent="0.2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x14ac:dyDescent="0.2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x14ac:dyDescent="0.2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x14ac:dyDescent="0.2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x14ac:dyDescent="0.2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x14ac:dyDescent="0.2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x14ac:dyDescent="0.2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x14ac:dyDescent="0.2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x14ac:dyDescent="0.2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x14ac:dyDescent="0.2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x14ac:dyDescent="0.2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x14ac:dyDescent="0.2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x14ac:dyDescent="0.2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x14ac:dyDescent="0.2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x14ac:dyDescent="0.2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x14ac:dyDescent="0.2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x14ac:dyDescent="0.2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x14ac:dyDescent="0.2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x14ac:dyDescent="0.2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x14ac:dyDescent="0.2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x14ac:dyDescent="0.2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x14ac:dyDescent="0.2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x14ac:dyDescent="0.2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x14ac:dyDescent="0.2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x14ac:dyDescent="0.2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x14ac:dyDescent="0.2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x14ac:dyDescent="0.2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x14ac:dyDescent="0.2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x14ac:dyDescent="0.2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x14ac:dyDescent="0.2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x14ac:dyDescent="0.2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x14ac:dyDescent="0.2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x14ac:dyDescent="0.2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x14ac:dyDescent="0.2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x14ac:dyDescent="0.2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x14ac:dyDescent="0.2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x14ac:dyDescent="0.2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x14ac:dyDescent="0.2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x14ac:dyDescent="0.2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x14ac:dyDescent="0.2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x14ac:dyDescent="0.2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x14ac:dyDescent="0.2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x14ac:dyDescent="0.2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x14ac:dyDescent="0.2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x14ac:dyDescent="0.2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x14ac:dyDescent="0.2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x14ac:dyDescent="0.2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x14ac:dyDescent="0.2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x14ac:dyDescent="0.2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x14ac:dyDescent="0.2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x14ac:dyDescent="0.2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x14ac:dyDescent="0.2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x14ac:dyDescent="0.2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x14ac:dyDescent="0.2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x14ac:dyDescent="0.2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x14ac:dyDescent="0.2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x14ac:dyDescent="0.2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x14ac:dyDescent="0.2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x14ac:dyDescent="0.2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x14ac:dyDescent="0.2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x14ac:dyDescent="0.2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x14ac:dyDescent="0.2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x14ac:dyDescent="0.2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x14ac:dyDescent="0.2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x14ac:dyDescent="0.2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x14ac:dyDescent="0.2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x14ac:dyDescent="0.2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x14ac:dyDescent="0.2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x14ac:dyDescent="0.2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x14ac:dyDescent="0.2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x14ac:dyDescent="0.2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x14ac:dyDescent="0.2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x14ac:dyDescent="0.2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x14ac:dyDescent="0.2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x14ac:dyDescent="0.2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x14ac:dyDescent="0.2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x14ac:dyDescent="0.2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x14ac:dyDescent="0.2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x14ac:dyDescent="0.2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x14ac:dyDescent="0.2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x14ac:dyDescent="0.2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x14ac:dyDescent="0.2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x14ac:dyDescent="0.2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x14ac:dyDescent="0.2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x14ac:dyDescent="0.2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x14ac:dyDescent="0.2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x14ac:dyDescent="0.2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x14ac:dyDescent="0.2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x14ac:dyDescent="0.2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x14ac:dyDescent="0.2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x14ac:dyDescent="0.2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x14ac:dyDescent="0.2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x14ac:dyDescent="0.2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x14ac:dyDescent="0.2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x14ac:dyDescent="0.2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x14ac:dyDescent="0.2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x14ac:dyDescent="0.2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x14ac:dyDescent="0.2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x14ac:dyDescent="0.2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x14ac:dyDescent="0.2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x14ac:dyDescent="0.2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x14ac:dyDescent="0.2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x14ac:dyDescent="0.2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x14ac:dyDescent="0.2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x14ac:dyDescent="0.2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x14ac:dyDescent="0.2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x14ac:dyDescent="0.2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x14ac:dyDescent="0.2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x14ac:dyDescent="0.2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x14ac:dyDescent="0.2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x14ac:dyDescent="0.2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x14ac:dyDescent="0.2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x14ac:dyDescent="0.2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x14ac:dyDescent="0.2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x14ac:dyDescent="0.2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x14ac:dyDescent="0.2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x14ac:dyDescent="0.2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x14ac:dyDescent="0.2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x14ac:dyDescent="0.2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x14ac:dyDescent="0.2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x14ac:dyDescent="0.2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x14ac:dyDescent="0.2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x14ac:dyDescent="0.2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x14ac:dyDescent="0.2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x14ac:dyDescent="0.2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x14ac:dyDescent="0.2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x14ac:dyDescent="0.2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x14ac:dyDescent="0.2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x14ac:dyDescent="0.2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x14ac:dyDescent="0.2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x14ac:dyDescent="0.2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x14ac:dyDescent="0.2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x14ac:dyDescent="0.2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x14ac:dyDescent="0.2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x14ac:dyDescent="0.2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x14ac:dyDescent="0.2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x14ac:dyDescent="0.2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x14ac:dyDescent="0.2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x14ac:dyDescent="0.2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x14ac:dyDescent="0.2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x14ac:dyDescent="0.2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x14ac:dyDescent="0.2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x14ac:dyDescent="0.2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x14ac:dyDescent="0.2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x14ac:dyDescent="0.2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x14ac:dyDescent="0.2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x14ac:dyDescent="0.2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x14ac:dyDescent="0.2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x14ac:dyDescent="0.2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x14ac:dyDescent="0.2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x14ac:dyDescent="0.2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x14ac:dyDescent="0.2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x14ac:dyDescent="0.2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x14ac:dyDescent="0.2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x14ac:dyDescent="0.2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x14ac:dyDescent="0.2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x14ac:dyDescent="0.2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x14ac:dyDescent="0.2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x14ac:dyDescent="0.2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x14ac:dyDescent="0.2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x14ac:dyDescent="0.2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x14ac:dyDescent="0.2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x14ac:dyDescent="0.2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x14ac:dyDescent="0.2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x14ac:dyDescent="0.2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x14ac:dyDescent="0.2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x14ac:dyDescent="0.2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x14ac:dyDescent="0.2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x14ac:dyDescent="0.2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x14ac:dyDescent="0.2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x14ac:dyDescent="0.2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x14ac:dyDescent="0.2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x14ac:dyDescent="0.2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x14ac:dyDescent="0.2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x14ac:dyDescent="0.2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x14ac:dyDescent="0.2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x14ac:dyDescent="0.2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x14ac:dyDescent="0.2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x14ac:dyDescent="0.2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x14ac:dyDescent="0.2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x14ac:dyDescent="0.2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x14ac:dyDescent="0.2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x14ac:dyDescent="0.2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x14ac:dyDescent="0.2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x14ac:dyDescent="0.2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x14ac:dyDescent="0.2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x14ac:dyDescent="0.2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x14ac:dyDescent="0.2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x14ac:dyDescent="0.2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x14ac:dyDescent="0.2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x14ac:dyDescent="0.2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x14ac:dyDescent="0.2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x14ac:dyDescent="0.2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x14ac:dyDescent="0.2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x14ac:dyDescent="0.2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x14ac:dyDescent="0.2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x14ac:dyDescent="0.2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x14ac:dyDescent="0.2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x14ac:dyDescent="0.2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x14ac:dyDescent="0.2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x14ac:dyDescent="0.2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x14ac:dyDescent="0.2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x14ac:dyDescent="0.2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x14ac:dyDescent="0.2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x14ac:dyDescent="0.2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x14ac:dyDescent="0.2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x14ac:dyDescent="0.2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x14ac:dyDescent="0.2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x14ac:dyDescent="0.2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x14ac:dyDescent="0.2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x14ac:dyDescent="0.2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x14ac:dyDescent="0.2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x14ac:dyDescent="0.2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x14ac:dyDescent="0.2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x14ac:dyDescent="0.2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x14ac:dyDescent="0.2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x14ac:dyDescent="0.2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x14ac:dyDescent="0.2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x14ac:dyDescent="0.2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x14ac:dyDescent="0.2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x14ac:dyDescent="0.2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x14ac:dyDescent="0.2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x14ac:dyDescent="0.2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x14ac:dyDescent="0.2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x14ac:dyDescent="0.2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x14ac:dyDescent="0.2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x14ac:dyDescent="0.2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x14ac:dyDescent="0.2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x14ac:dyDescent="0.2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x14ac:dyDescent="0.2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x14ac:dyDescent="0.2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x14ac:dyDescent="0.2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x14ac:dyDescent="0.2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x14ac:dyDescent="0.2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x14ac:dyDescent="0.2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x14ac:dyDescent="0.2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x14ac:dyDescent="0.2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x14ac:dyDescent="0.2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x14ac:dyDescent="0.2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x14ac:dyDescent="0.2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x14ac:dyDescent="0.2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x14ac:dyDescent="0.2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x14ac:dyDescent="0.2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x14ac:dyDescent="0.2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x14ac:dyDescent="0.2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x14ac:dyDescent="0.2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x14ac:dyDescent="0.2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x14ac:dyDescent="0.2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x14ac:dyDescent="0.2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x14ac:dyDescent="0.2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x14ac:dyDescent="0.2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x14ac:dyDescent="0.2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x14ac:dyDescent="0.2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x14ac:dyDescent="0.2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x14ac:dyDescent="0.2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x14ac:dyDescent="0.2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x14ac:dyDescent="0.2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x14ac:dyDescent="0.2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x14ac:dyDescent="0.2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x14ac:dyDescent="0.2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x14ac:dyDescent="0.2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x14ac:dyDescent="0.2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x14ac:dyDescent="0.2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x14ac:dyDescent="0.2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x14ac:dyDescent="0.2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x14ac:dyDescent="0.2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x14ac:dyDescent="0.2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x14ac:dyDescent="0.2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x14ac:dyDescent="0.2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x14ac:dyDescent="0.2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x14ac:dyDescent="0.2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x14ac:dyDescent="0.2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x14ac:dyDescent="0.2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x14ac:dyDescent="0.2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x14ac:dyDescent="0.2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x14ac:dyDescent="0.2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x14ac:dyDescent="0.2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x14ac:dyDescent="0.2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x14ac:dyDescent="0.2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x14ac:dyDescent="0.2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x14ac:dyDescent="0.2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x14ac:dyDescent="0.2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x14ac:dyDescent="0.2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x14ac:dyDescent="0.2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x14ac:dyDescent="0.2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x14ac:dyDescent="0.2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x14ac:dyDescent="0.2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x14ac:dyDescent="0.2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x14ac:dyDescent="0.2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x14ac:dyDescent="0.2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x14ac:dyDescent="0.2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x14ac:dyDescent="0.2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x14ac:dyDescent="0.2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x14ac:dyDescent="0.2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x14ac:dyDescent="0.2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x14ac:dyDescent="0.2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x14ac:dyDescent="0.2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x14ac:dyDescent="0.2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x14ac:dyDescent="0.2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x14ac:dyDescent="0.2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x14ac:dyDescent="0.2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x14ac:dyDescent="0.2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x14ac:dyDescent="0.2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x14ac:dyDescent="0.2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x14ac:dyDescent="0.2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x14ac:dyDescent="0.2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x14ac:dyDescent="0.2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x14ac:dyDescent="0.2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x14ac:dyDescent="0.2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x14ac:dyDescent="0.2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x14ac:dyDescent="0.2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x14ac:dyDescent="0.2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x14ac:dyDescent="0.2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x14ac:dyDescent="0.2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x14ac:dyDescent="0.2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x14ac:dyDescent="0.2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x14ac:dyDescent="0.2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x14ac:dyDescent="0.2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x14ac:dyDescent="0.2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x14ac:dyDescent="0.2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x14ac:dyDescent="0.2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x14ac:dyDescent="0.2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x14ac:dyDescent="0.2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x14ac:dyDescent="0.2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x14ac:dyDescent="0.2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x14ac:dyDescent="0.2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x14ac:dyDescent="0.2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x14ac:dyDescent="0.2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x14ac:dyDescent="0.2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x14ac:dyDescent="0.2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x14ac:dyDescent="0.2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x14ac:dyDescent="0.2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x14ac:dyDescent="0.2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x14ac:dyDescent="0.2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x14ac:dyDescent="0.2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x14ac:dyDescent="0.2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x14ac:dyDescent="0.2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x14ac:dyDescent="0.2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x14ac:dyDescent="0.2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x14ac:dyDescent="0.2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x14ac:dyDescent="0.2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x14ac:dyDescent="0.2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x14ac:dyDescent="0.2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x14ac:dyDescent="0.2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x14ac:dyDescent="0.2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x14ac:dyDescent="0.2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x14ac:dyDescent="0.2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x14ac:dyDescent="0.2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x14ac:dyDescent="0.2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x14ac:dyDescent="0.2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x14ac:dyDescent="0.2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x14ac:dyDescent="0.2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x14ac:dyDescent="0.2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x14ac:dyDescent="0.2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x14ac:dyDescent="0.2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x14ac:dyDescent="0.2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x14ac:dyDescent="0.2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x14ac:dyDescent="0.2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x14ac:dyDescent="0.2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x14ac:dyDescent="0.2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x14ac:dyDescent="0.2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x14ac:dyDescent="0.2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x14ac:dyDescent="0.2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x14ac:dyDescent="0.2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x14ac:dyDescent="0.2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x14ac:dyDescent="0.2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x14ac:dyDescent="0.2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x14ac:dyDescent="0.2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x14ac:dyDescent="0.2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x14ac:dyDescent="0.2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x14ac:dyDescent="0.2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x14ac:dyDescent="0.2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x14ac:dyDescent="0.2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x14ac:dyDescent="0.2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x14ac:dyDescent="0.2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x14ac:dyDescent="0.2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x14ac:dyDescent="0.2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x14ac:dyDescent="0.2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x14ac:dyDescent="0.2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x14ac:dyDescent="0.2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x14ac:dyDescent="0.2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x14ac:dyDescent="0.2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x14ac:dyDescent="0.2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x14ac:dyDescent="0.2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x14ac:dyDescent="0.2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x14ac:dyDescent="0.2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x14ac:dyDescent="0.2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x14ac:dyDescent="0.2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x14ac:dyDescent="0.2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x14ac:dyDescent="0.2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x14ac:dyDescent="0.2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x14ac:dyDescent="0.2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x14ac:dyDescent="0.2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x14ac:dyDescent="0.2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x14ac:dyDescent="0.2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x14ac:dyDescent="0.2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x14ac:dyDescent="0.2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x14ac:dyDescent="0.2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x14ac:dyDescent="0.2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x14ac:dyDescent="0.2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x14ac:dyDescent="0.2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x14ac:dyDescent="0.2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x14ac:dyDescent="0.2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x14ac:dyDescent="0.2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x14ac:dyDescent="0.2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x14ac:dyDescent="0.2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x14ac:dyDescent="0.2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x14ac:dyDescent="0.2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x14ac:dyDescent="0.2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x14ac:dyDescent="0.2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x14ac:dyDescent="0.2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x14ac:dyDescent="0.2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x14ac:dyDescent="0.2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x14ac:dyDescent="0.2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x14ac:dyDescent="0.2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x14ac:dyDescent="0.2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x14ac:dyDescent="0.2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x14ac:dyDescent="0.2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x14ac:dyDescent="0.2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x14ac:dyDescent="0.2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x14ac:dyDescent="0.2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x14ac:dyDescent="0.2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x14ac:dyDescent="0.2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x14ac:dyDescent="0.2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x14ac:dyDescent="0.2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x14ac:dyDescent="0.2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x14ac:dyDescent="0.2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x14ac:dyDescent="0.2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x14ac:dyDescent="0.2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x14ac:dyDescent="0.2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x14ac:dyDescent="0.2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x14ac:dyDescent="0.2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x14ac:dyDescent="0.2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x14ac:dyDescent="0.2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x14ac:dyDescent="0.2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x14ac:dyDescent="0.2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x14ac:dyDescent="0.2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x14ac:dyDescent="0.2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x14ac:dyDescent="0.2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x14ac:dyDescent="0.2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x14ac:dyDescent="0.2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x14ac:dyDescent="0.2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x14ac:dyDescent="0.2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x14ac:dyDescent="0.2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x14ac:dyDescent="0.2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x14ac:dyDescent="0.2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x14ac:dyDescent="0.2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x14ac:dyDescent="0.2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x14ac:dyDescent="0.2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x14ac:dyDescent="0.2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x14ac:dyDescent="0.2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x14ac:dyDescent="0.2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x14ac:dyDescent="0.2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x14ac:dyDescent="0.2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x14ac:dyDescent="0.2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x14ac:dyDescent="0.2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x14ac:dyDescent="0.2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x14ac:dyDescent="0.2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x14ac:dyDescent="0.2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x14ac:dyDescent="0.2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x14ac:dyDescent="0.2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x14ac:dyDescent="0.2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x14ac:dyDescent="0.2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x14ac:dyDescent="0.2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x14ac:dyDescent="0.2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x14ac:dyDescent="0.2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x14ac:dyDescent="0.2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x14ac:dyDescent="0.2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x14ac:dyDescent="0.2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x14ac:dyDescent="0.2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x14ac:dyDescent="0.2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x14ac:dyDescent="0.2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x14ac:dyDescent="0.2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x14ac:dyDescent="0.2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x14ac:dyDescent="0.2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x14ac:dyDescent="0.2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x14ac:dyDescent="0.2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x14ac:dyDescent="0.2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x14ac:dyDescent="0.2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x14ac:dyDescent="0.2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x14ac:dyDescent="0.2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x14ac:dyDescent="0.2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x14ac:dyDescent="0.2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x14ac:dyDescent="0.2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x14ac:dyDescent="0.2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x14ac:dyDescent="0.2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x14ac:dyDescent="0.2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x14ac:dyDescent="0.2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x14ac:dyDescent="0.2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x14ac:dyDescent="0.2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x14ac:dyDescent="0.2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x14ac:dyDescent="0.2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x14ac:dyDescent="0.2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x14ac:dyDescent="0.2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x14ac:dyDescent="0.2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x14ac:dyDescent="0.2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x14ac:dyDescent="0.2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x14ac:dyDescent="0.2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x14ac:dyDescent="0.2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x14ac:dyDescent="0.2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x14ac:dyDescent="0.2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x14ac:dyDescent="0.2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x14ac:dyDescent="0.2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x14ac:dyDescent="0.2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x14ac:dyDescent="0.2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x14ac:dyDescent="0.2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x14ac:dyDescent="0.2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x14ac:dyDescent="0.2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x14ac:dyDescent="0.2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x14ac:dyDescent="0.2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x14ac:dyDescent="0.2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x14ac:dyDescent="0.2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x14ac:dyDescent="0.2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x14ac:dyDescent="0.2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x14ac:dyDescent="0.2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x14ac:dyDescent="0.2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x14ac:dyDescent="0.2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x14ac:dyDescent="0.2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x14ac:dyDescent="0.2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x14ac:dyDescent="0.2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x14ac:dyDescent="0.2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x14ac:dyDescent="0.2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x14ac:dyDescent="0.2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x14ac:dyDescent="0.2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x14ac:dyDescent="0.2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x14ac:dyDescent="0.2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x14ac:dyDescent="0.2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x14ac:dyDescent="0.2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x14ac:dyDescent="0.2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x14ac:dyDescent="0.2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x14ac:dyDescent="0.2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x14ac:dyDescent="0.2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x14ac:dyDescent="0.2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x14ac:dyDescent="0.2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x14ac:dyDescent="0.2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x14ac:dyDescent="0.2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x14ac:dyDescent="0.2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x14ac:dyDescent="0.2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x14ac:dyDescent="0.2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x14ac:dyDescent="0.2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x14ac:dyDescent="0.2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x14ac:dyDescent="0.2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x14ac:dyDescent="0.2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x14ac:dyDescent="0.2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x14ac:dyDescent="0.2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x14ac:dyDescent="0.2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x14ac:dyDescent="0.2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x14ac:dyDescent="0.2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x14ac:dyDescent="0.2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x14ac:dyDescent="0.2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x14ac:dyDescent="0.2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x14ac:dyDescent="0.2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x14ac:dyDescent="0.2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x14ac:dyDescent="0.2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x14ac:dyDescent="0.2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x14ac:dyDescent="0.2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x14ac:dyDescent="0.2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x14ac:dyDescent="0.2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x14ac:dyDescent="0.2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x14ac:dyDescent="0.2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x14ac:dyDescent="0.2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x14ac:dyDescent="0.2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x14ac:dyDescent="0.2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x14ac:dyDescent="0.2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x14ac:dyDescent="0.2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x14ac:dyDescent="0.2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x14ac:dyDescent="0.2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x14ac:dyDescent="0.2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x14ac:dyDescent="0.2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x14ac:dyDescent="0.2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x14ac:dyDescent="0.2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x14ac:dyDescent="0.2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x14ac:dyDescent="0.2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x14ac:dyDescent="0.2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x14ac:dyDescent="0.2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x14ac:dyDescent="0.2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x14ac:dyDescent="0.2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x14ac:dyDescent="0.2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x14ac:dyDescent="0.2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x14ac:dyDescent="0.2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x14ac:dyDescent="0.2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x14ac:dyDescent="0.2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x14ac:dyDescent="0.2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x14ac:dyDescent="0.2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x14ac:dyDescent="0.2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x14ac:dyDescent="0.2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x14ac:dyDescent="0.2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x14ac:dyDescent="0.2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x14ac:dyDescent="0.2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x14ac:dyDescent="0.2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x14ac:dyDescent="0.2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x14ac:dyDescent="0.2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x14ac:dyDescent="0.2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x14ac:dyDescent="0.2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x14ac:dyDescent="0.2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x14ac:dyDescent="0.2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x14ac:dyDescent="0.2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x14ac:dyDescent="0.2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x14ac:dyDescent="0.2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x14ac:dyDescent="0.2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x14ac:dyDescent="0.2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x14ac:dyDescent="0.2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x14ac:dyDescent="0.2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x14ac:dyDescent="0.2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x14ac:dyDescent="0.2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x14ac:dyDescent="0.2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x14ac:dyDescent="0.2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x14ac:dyDescent="0.2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x14ac:dyDescent="0.2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x14ac:dyDescent="0.2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x14ac:dyDescent="0.2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x14ac:dyDescent="0.2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x14ac:dyDescent="0.2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x14ac:dyDescent="0.2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x14ac:dyDescent="0.2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x14ac:dyDescent="0.2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x14ac:dyDescent="0.2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x14ac:dyDescent="0.2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x14ac:dyDescent="0.2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x14ac:dyDescent="0.2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x14ac:dyDescent="0.2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x14ac:dyDescent="0.2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x14ac:dyDescent="0.2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x14ac:dyDescent="0.2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x14ac:dyDescent="0.2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x14ac:dyDescent="0.2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x14ac:dyDescent="0.2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x14ac:dyDescent="0.2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x14ac:dyDescent="0.2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x14ac:dyDescent="0.2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x14ac:dyDescent="0.2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x14ac:dyDescent="0.2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x14ac:dyDescent="0.2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x14ac:dyDescent="0.2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x14ac:dyDescent="0.2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x14ac:dyDescent="0.2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x14ac:dyDescent="0.2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x14ac:dyDescent="0.2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x14ac:dyDescent="0.2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x14ac:dyDescent="0.2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x14ac:dyDescent="0.2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x14ac:dyDescent="0.2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x14ac:dyDescent="0.2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x14ac:dyDescent="0.2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x14ac:dyDescent="0.2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x14ac:dyDescent="0.2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x14ac:dyDescent="0.2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x14ac:dyDescent="0.2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x14ac:dyDescent="0.2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x14ac:dyDescent="0.2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x14ac:dyDescent="0.2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x14ac:dyDescent="0.2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x14ac:dyDescent="0.2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x14ac:dyDescent="0.2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x14ac:dyDescent="0.2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x14ac:dyDescent="0.2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x14ac:dyDescent="0.2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x14ac:dyDescent="0.2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x14ac:dyDescent="0.2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x14ac:dyDescent="0.2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x14ac:dyDescent="0.2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x14ac:dyDescent="0.2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x14ac:dyDescent="0.2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x14ac:dyDescent="0.2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x14ac:dyDescent="0.2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x14ac:dyDescent="0.2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x14ac:dyDescent="0.2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x14ac:dyDescent="0.2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x14ac:dyDescent="0.2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x14ac:dyDescent="0.2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x14ac:dyDescent="0.2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x14ac:dyDescent="0.2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x14ac:dyDescent="0.2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x14ac:dyDescent="0.2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x14ac:dyDescent="0.2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x14ac:dyDescent="0.2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x14ac:dyDescent="0.2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x14ac:dyDescent="0.2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x14ac:dyDescent="0.2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x14ac:dyDescent="0.2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x14ac:dyDescent="0.2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x14ac:dyDescent="0.2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x14ac:dyDescent="0.2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x14ac:dyDescent="0.2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x14ac:dyDescent="0.2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x14ac:dyDescent="0.2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x14ac:dyDescent="0.2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x14ac:dyDescent="0.2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x14ac:dyDescent="0.2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x14ac:dyDescent="0.2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x14ac:dyDescent="0.2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x14ac:dyDescent="0.2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x14ac:dyDescent="0.2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x14ac:dyDescent="0.2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x14ac:dyDescent="0.2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x14ac:dyDescent="0.2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x14ac:dyDescent="0.2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x14ac:dyDescent="0.2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x14ac:dyDescent="0.2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x14ac:dyDescent="0.2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x14ac:dyDescent="0.2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x14ac:dyDescent="0.2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x14ac:dyDescent="0.2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x14ac:dyDescent="0.2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x14ac:dyDescent="0.2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x14ac:dyDescent="0.2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x14ac:dyDescent="0.2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x14ac:dyDescent="0.2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x14ac:dyDescent="0.2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x14ac:dyDescent="0.2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x14ac:dyDescent="0.2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x14ac:dyDescent="0.2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x14ac:dyDescent="0.2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x14ac:dyDescent="0.2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x14ac:dyDescent="0.2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x14ac:dyDescent="0.2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x14ac:dyDescent="0.2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x14ac:dyDescent="0.2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x14ac:dyDescent="0.2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x14ac:dyDescent="0.2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x14ac:dyDescent="0.2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x14ac:dyDescent="0.2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x14ac:dyDescent="0.2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x14ac:dyDescent="0.2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x14ac:dyDescent="0.2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x14ac:dyDescent="0.2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x14ac:dyDescent="0.2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x14ac:dyDescent="0.2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x14ac:dyDescent="0.2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x14ac:dyDescent="0.2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x14ac:dyDescent="0.2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x14ac:dyDescent="0.2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x14ac:dyDescent="0.2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x14ac:dyDescent="0.2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x14ac:dyDescent="0.2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x14ac:dyDescent="0.2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x14ac:dyDescent="0.2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x14ac:dyDescent="0.2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x14ac:dyDescent="0.2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x14ac:dyDescent="0.2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x14ac:dyDescent="0.2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x14ac:dyDescent="0.2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x14ac:dyDescent="0.2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x14ac:dyDescent="0.2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x14ac:dyDescent="0.2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x14ac:dyDescent="0.2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x14ac:dyDescent="0.2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x14ac:dyDescent="0.2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x14ac:dyDescent="0.2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x14ac:dyDescent="0.2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x14ac:dyDescent="0.2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x14ac:dyDescent="0.2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x14ac:dyDescent="0.2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x14ac:dyDescent="0.2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x14ac:dyDescent="0.2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x14ac:dyDescent="0.2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x14ac:dyDescent="0.2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x14ac:dyDescent="0.2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x14ac:dyDescent="0.2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x14ac:dyDescent="0.2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x14ac:dyDescent="0.2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x14ac:dyDescent="0.2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x14ac:dyDescent="0.2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x14ac:dyDescent="0.2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x14ac:dyDescent="0.2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x14ac:dyDescent="0.2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x14ac:dyDescent="0.2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x14ac:dyDescent="0.2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x14ac:dyDescent="0.2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x14ac:dyDescent="0.2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x14ac:dyDescent="0.2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x14ac:dyDescent="0.2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x14ac:dyDescent="0.2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x14ac:dyDescent="0.2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x14ac:dyDescent="0.2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x14ac:dyDescent="0.2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x14ac:dyDescent="0.2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x14ac:dyDescent="0.2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x14ac:dyDescent="0.2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x14ac:dyDescent="0.2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x14ac:dyDescent="0.2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x14ac:dyDescent="0.2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x14ac:dyDescent="0.2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x14ac:dyDescent="0.2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x14ac:dyDescent="0.2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x14ac:dyDescent="0.2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x14ac:dyDescent="0.2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x14ac:dyDescent="0.2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x14ac:dyDescent="0.2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x14ac:dyDescent="0.2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x14ac:dyDescent="0.2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x14ac:dyDescent="0.2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x14ac:dyDescent="0.2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x14ac:dyDescent="0.2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x14ac:dyDescent="0.2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x14ac:dyDescent="0.2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x14ac:dyDescent="0.2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x14ac:dyDescent="0.2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x14ac:dyDescent="0.2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x14ac:dyDescent="0.2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x14ac:dyDescent="0.2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x14ac:dyDescent="0.2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x14ac:dyDescent="0.2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x14ac:dyDescent="0.2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x14ac:dyDescent="0.2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x14ac:dyDescent="0.2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x14ac:dyDescent="0.2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x14ac:dyDescent="0.2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x14ac:dyDescent="0.2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x14ac:dyDescent="0.2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x14ac:dyDescent="0.2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x14ac:dyDescent="0.2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x14ac:dyDescent="0.2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x14ac:dyDescent="0.2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x14ac:dyDescent="0.2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x14ac:dyDescent="0.2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x14ac:dyDescent="0.2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x14ac:dyDescent="0.2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x14ac:dyDescent="0.2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x14ac:dyDescent="0.2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x14ac:dyDescent="0.2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x14ac:dyDescent="0.2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x14ac:dyDescent="0.2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x14ac:dyDescent="0.2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x14ac:dyDescent="0.2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x14ac:dyDescent="0.2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x14ac:dyDescent="0.2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x14ac:dyDescent="0.2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x14ac:dyDescent="0.2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x14ac:dyDescent="0.2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x14ac:dyDescent="0.2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x14ac:dyDescent="0.2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x14ac:dyDescent="0.2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x14ac:dyDescent="0.2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x14ac:dyDescent="0.2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x14ac:dyDescent="0.2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x14ac:dyDescent="0.2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x14ac:dyDescent="0.2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x14ac:dyDescent="0.2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x14ac:dyDescent="0.2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x14ac:dyDescent="0.2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x14ac:dyDescent="0.2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x14ac:dyDescent="0.2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x14ac:dyDescent="0.2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x14ac:dyDescent="0.2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x14ac:dyDescent="0.2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x14ac:dyDescent="0.2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x14ac:dyDescent="0.2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x14ac:dyDescent="0.2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x14ac:dyDescent="0.2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x14ac:dyDescent="0.2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x14ac:dyDescent="0.2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x14ac:dyDescent="0.2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x14ac:dyDescent="0.2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x14ac:dyDescent="0.2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x14ac:dyDescent="0.2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x14ac:dyDescent="0.2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x14ac:dyDescent="0.2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x14ac:dyDescent="0.2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x14ac:dyDescent="0.2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x14ac:dyDescent="0.2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x14ac:dyDescent="0.2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x14ac:dyDescent="0.2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x14ac:dyDescent="0.2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x14ac:dyDescent="0.2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x14ac:dyDescent="0.2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x14ac:dyDescent="0.2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x14ac:dyDescent="0.2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x14ac:dyDescent="0.2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x14ac:dyDescent="0.2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x14ac:dyDescent="0.2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x14ac:dyDescent="0.2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x14ac:dyDescent="0.2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x14ac:dyDescent="0.2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x14ac:dyDescent="0.2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x14ac:dyDescent="0.2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x14ac:dyDescent="0.2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x14ac:dyDescent="0.2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x14ac:dyDescent="0.2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x14ac:dyDescent="0.2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x14ac:dyDescent="0.2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x14ac:dyDescent="0.2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x14ac:dyDescent="0.2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x14ac:dyDescent="0.2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x14ac:dyDescent="0.2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x14ac:dyDescent="0.2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x14ac:dyDescent="0.2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x14ac:dyDescent="0.2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x14ac:dyDescent="0.2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x14ac:dyDescent="0.2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x14ac:dyDescent="0.2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x14ac:dyDescent="0.2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x14ac:dyDescent="0.2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x14ac:dyDescent="0.2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x14ac:dyDescent="0.2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x14ac:dyDescent="0.2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x14ac:dyDescent="0.2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x14ac:dyDescent="0.2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x14ac:dyDescent="0.2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x14ac:dyDescent="0.2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x14ac:dyDescent="0.2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x14ac:dyDescent="0.2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x14ac:dyDescent="0.2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x14ac:dyDescent="0.2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x14ac:dyDescent="0.2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x14ac:dyDescent="0.2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x14ac:dyDescent="0.2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x14ac:dyDescent="0.2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x14ac:dyDescent="0.2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x14ac:dyDescent="0.2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x14ac:dyDescent="0.2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x14ac:dyDescent="0.2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x14ac:dyDescent="0.2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x14ac:dyDescent="0.2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x14ac:dyDescent="0.2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x14ac:dyDescent="0.2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x14ac:dyDescent="0.2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x14ac:dyDescent="0.2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x14ac:dyDescent="0.2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x14ac:dyDescent="0.2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x14ac:dyDescent="0.2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x14ac:dyDescent="0.2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x14ac:dyDescent="0.2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x14ac:dyDescent="0.2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x14ac:dyDescent="0.2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x14ac:dyDescent="0.2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x14ac:dyDescent="0.2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x14ac:dyDescent="0.2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x14ac:dyDescent="0.2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x14ac:dyDescent="0.2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x14ac:dyDescent="0.2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x14ac:dyDescent="0.2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x14ac:dyDescent="0.2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x14ac:dyDescent="0.2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x14ac:dyDescent="0.2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x14ac:dyDescent="0.2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x14ac:dyDescent="0.2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x14ac:dyDescent="0.2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x14ac:dyDescent="0.2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x14ac:dyDescent="0.2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x14ac:dyDescent="0.2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x14ac:dyDescent="0.2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x14ac:dyDescent="0.2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x14ac:dyDescent="0.2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x14ac:dyDescent="0.2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x14ac:dyDescent="0.2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x14ac:dyDescent="0.2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x14ac:dyDescent="0.2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x14ac:dyDescent="0.2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x14ac:dyDescent="0.2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x14ac:dyDescent="0.2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x14ac:dyDescent="0.2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x14ac:dyDescent="0.2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x14ac:dyDescent="0.2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x14ac:dyDescent="0.2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x14ac:dyDescent="0.2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x14ac:dyDescent="0.2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x14ac:dyDescent="0.2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x14ac:dyDescent="0.2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x14ac:dyDescent="0.2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x14ac:dyDescent="0.2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x14ac:dyDescent="0.2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x14ac:dyDescent="0.2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x14ac:dyDescent="0.2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x14ac:dyDescent="0.2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x14ac:dyDescent="0.2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x14ac:dyDescent="0.2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x14ac:dyDescent="0.2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x14ac:dyDescent="0.2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x14ac:dyDescent="0.2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x14ac:dyDescent="0.2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x14ac:dyDescent="0.2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x14ac:dyDescent="0.2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x14ac:dyDescent="0.2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x14ac:dyDescent="0.2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x14ac:dyDescent="0.2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x14ac:dyDescent="0.2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x14ac:dyDescent="0.2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x14ac:dyDescent="0.2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x14ac:dyDescent="0.2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x14ac:dyDescent="0.2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x14ac:dyDescent="0.2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x14ac:dyDescent="0.2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x14ac:dyDescent="0.2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x14ac:dyDescent="0.2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x14ac:dyDescent="0.2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x14ac:dyDescent="0.2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x14ac:dyDescent="0.2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x14ac:dyDescent="0.2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x14ac:dyDescent="0.2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x14ac:dyDescent="0.2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x14ac:dyDescent="0.2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x14ac:dyDescent="0.2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x14ac:dyDescent="0.2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x14ac:dyDescent="0.2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x14ac:dyDescent="0.2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x14ac:dyDescent="0.2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x14ac:dyDescent="0.2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x14ac:dyDescent="0.2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x14ac:dyDescent="0.2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x14ac:dyDescent="0.2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x14ac:dyDescent="0.2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x14ac:dyDescent="0.2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x14ac:dyDescent="0.2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x14ac:dyDescent="0.2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x14ac:dyDescent="0.2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x14ac:dyDescent="0.2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x14ac:dyDescent="0.2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x14ac:dyDescent="0.2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x14ac:dyDescent="0.2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x14ac:dyDescent="0.2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x14ac:dyDescent="0.2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x14ac:dyDescent="0.2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x14ac:dyDescent="0.2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x14ac:dyDescent="0.2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x14ac:dyDescent="0.2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x14ac:dyDescent="0.2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x14ac:dyDescent="0.2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x14ac:dyDescent="0.2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x14ac:dyDescent="0.2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x14ac:dyDescent="0.2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x14ac:dyDescent="0.2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x14ac:dyDescent="0.2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x14ac:dyDescent="0.2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x14ac:dyDescent="0.2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x14ac:dyDescent="0.2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x14ac:dyDescent="0.2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x14ac:dyDescent="0.2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x14ac:dyDescent="0.2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x14ac:dyDescent="0.2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x14ac:dyDescent="0.2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x14ac:dyDescent="0.2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x14ac:dyDescent="0.2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x14ac:dyDescent="0.2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x14ac:dyDescent="0.2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x14ac:dyDescent="0.2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x14ac:dyDescent="0.2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x14ac:dyDescent="0.2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x14ac:dyDescent="0.2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x14ac:dyDescent="0.2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x14ac:dyDescent="0.2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x14ac:dyDescent="0.2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x14ac:dyDescent="0.2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x14ac:dyDescent="0.2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x14ac:dyDescent="0.2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x14ac:dyDescent="0.2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x14ac:dyDescent="0.2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x14ac:dyDescent="0.2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x14ac:dyDescent="0.2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x14ac:dyDescent="0.2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x14ac:dyDescent="0.2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x14ac:dyDescent="0.2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x14ac:dyDescent="0.2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x14ac:dyDescent="0.2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x14ac:dyDescent="0.2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x14ac:dyDescent="0.2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x14ac:dyDescent="0.2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x14ac:dyDescent="0.2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x14ac:dyDescent="0.2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x14ac:dyDescent="0.2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x14ac:dyDescent="0.2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x14ac:dyDescent="0.2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x14ac:dyDescent="0.2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x14ac:dyDescent="0.2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x14ac:dyDescent="0.2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x14ac:dyDescent="0.2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x14ac:dyDescent="0.2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x14ac:dyDescent="0.2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x14ac:dyDescent="0.2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x14ac:dyDescent="0.2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x14ac:dyDescent="0.2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x14ac:dyDescent="0.2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x14ac:dyDescent="0.2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x14ac:dyDescent="0.2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x14ac:dyDescent="0.2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x14ac:dyDescent="0.2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x14ac:dyDescent="0.2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x14ac:dyDescent="0.2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x14ac:dyDescent="0.2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x14ac:dyDescent="0.2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x14ac:dyDescent="0.2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x14ac:dyDescent="0.2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x14ac:dyDescent="0.2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x14ac:dyDescent="0.2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x14ac:dyDescent="0.2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x14ac:dyDescent="0.2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x14ac:dyDescent="0.2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x14ac:dyDescent="0.2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x14ac:dyDescent="0.2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x14ac:dyDescent="0.2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x14ac:dyDescent="0.2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x14ac:dyDescent="0.2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x14ac:dyDescent="0.2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x14ac:dyDescent="0.2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x14ac:dyDescent="0.2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x14ac:dyDescent="0.2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x14ac:dyDescent="0.2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x14ac:dyDescent="0.2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x14ac:dyDescent="0.2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x14ac:dyDescent="0.2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x14ac:dyDescent="0.2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x14ac:dyDescent="0.2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x14ac:dyDescent="0.2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x14ac:dyDescent="0.2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x14ac:dyDescent="0.2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x14ac:dyDescent="0.2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x14ac:dyDescent="0.2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x14ac:dyDescent="0.2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x14ac:dyDescent="0.2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x14ac:dyDescent="0.2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x14ac:dyDescent="0.2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x14ac:dyDescent="0.2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x14ac:dyDescent="0.2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x14ac:dyDescent="0.2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x14ac:dyDescent="0.2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x14ac:dyDescent="0.2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x14ac:dyDescent="0.2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x14ac:dyDescent="0.2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x14ac:dyDescent="0.2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x14ac:dyDescent="0.2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x14ac:dyDescent="0.2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x14ac:dyDescent="0.2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x14ac:dyDescent="0.2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x14ac:dyDescent="0.2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x14ac:dyDescent="0.2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x14ac:dyDescent="0.2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x14ac:dyDescent="0.2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x14ac:dyDescent="0.2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x14ac:dyDescent="0.2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x14ac:dyDescent="0.2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x14ac:dyDescent="0.2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x14ac:dyDescent="0.2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x14ac:dyDescent="0.2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x14ac:dyDescent="0.2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x14ac:dyDescent="0.2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x14ac:dyDescent="0.2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x14ac:dyDescent="0.2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x14ac:dyDescent="0.2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x14ac:dyDescent="0.2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x14ac:dyDescent="0.2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x14ac:dyDescent="0.2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x14ac:dyDescent="0.2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x14ac:dyDescent="0.2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x14ac:dyDescent="0.2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x14ac:dyDescent="0.2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x14ac:dyDescent="0.2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x14ac:dyDescent="0.2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x14ac:dyDescent="0.2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x14ac:dyDescent="0.2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x14ac:dyDescent="0.2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x14ac:dyDescent="0.2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x14ac:dyDescent="0.2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x14ac:dyDescent="0.2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x14ac:dyDescent="0.2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x14ac:dyDescent="0.2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x14ac:dyDescent="0.2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x14ac:dyDescent="0.2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x14ac:dyDescent="0.2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x14ac:dyDescent="0.2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x14ac:dyDescent="0.2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x14ac:dyDescent="0.2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x14ac:dyDescent="0.2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x14ac:dyDescent="0.2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x14ac:dyDescent="0.2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x14ac:dyDescent="0.2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x14ac:dyDescent="0.2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x14ac:dyDescent="0.2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x14ac:dyDescent="0.2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x14ac:dyDescent="0.2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x14ac:dyDescent="0.2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x14ac:dyDescent="0.2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x14ac:dyDescent="0.2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x14ac:dyDescent="0.2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x14ac:dyDescent="0.2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x14ac:dyDescent="0.2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x14ac:dyDescent="0.2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x14ac:dyDescent="0.2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x14ac:dyDescent="0.2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x14ac:dyDescent="0.2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x14ac:dyDescent="0.2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x14ac:dyDescent="0.2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x14ac:dyDescent="0.2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x14ac:dyDescent="0.2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x14ac:dyDescent="0.2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x14ac:dyDescent="0.2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x14ac:dyDescent="0.2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x14ac:dyDescent="0.2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x14ac:dyDescent="0.2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x14ac:dyDescent="0.2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x14ac:dyDescent="0.2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x14ac:dyDescent="0.2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x14ac:dyDescent="0.2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x14ac:dyDescent="0.2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x14ac:dyDescent="0.2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x14ac:dyDescent="0.2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x14ac:dyDescent="0.2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x14ac:dyDescent="0.2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x14ac:dyDescent="0.2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x14ac:dyDescent="0.2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x14ac:dyDescent="0.2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x14ac:dyDescent="0.2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x14ac:dyDescent="0.2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x14ac:dyDescent="0.2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x14ac:dyDescent="0.2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x14ac:dyDescent="0.2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x14ac:dyDescent="0.2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x14ac:dyDescent="0.2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x14ac:dyDescent="0.2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x14ac:dyDescent="0.2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x14ac:dyDescent="0.2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x14ac:dyDescent="0.2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x14ac:dyDescent="0.2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x14ac:dyDescent="0.2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x14ac:dyDescent="0.2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x14ac:dyDescent="0.2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x14ac:dyDescent="0.2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x14ac:dyDescent="0.2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x14ac:dyDescent="0.2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x14ac:dyDescent="0.2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x14ac:dyDescent="0.2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x14ac:dyDescent="0.2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x14ac:dyDescent="0.2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x14ac:dyDescent="0.2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x14ac:dyDescent="0.2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x14ac:dyDescent="0.2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x14ac:dyDescent="0.2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x14ac:dyDescent="0.2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x14ac:dyDescent="0.2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x14ac:dyDescent="0.2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x14ac:dyDescent="0.2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x14ac:dyDescent="0.2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x14ac:dyDescent="0.2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x14ac:dyDescent="0.2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x14ac:dyDescent="0.2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x14ac:dyDescent="0.2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x14ac:dyDescent="0.2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x14ac:dyDescent="0.2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x14ac:dyDescent="0.2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x14ac:dyDescent="0.2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x14ac:dyDescent="0.2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x14ac:dyDescent="0.2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x14ac:dyDescent="0.2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x14ac:dyDescent="0.2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x14ac:dyDescent="0.2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x14ac:dyDescent="0.2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x14ac:dyDescent="0.2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x14ac:dyDescent="0.2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x14ac:dyDescent="0.2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x14ac:dyDescent="0.2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x14ac:dyDescent="0.2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x14ac:dyDescent="0.2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x14ac:dyDescent="0.2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x14ac:dyDescent="0.2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x14ac:dyDescent="0.2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x14ac:dyDescent="0.2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x14ac:dyDescent="0.2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x14ac:dyDescent="0.2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x14ac:dyDescent="0.2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x14ac:dyDescent="0.2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x14ac:dyDescent="0.2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x14ac:dyDescent="0.2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x14ac:dyDescent="0.2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x14ac:dyDescent="0.2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x14ac:dyDescent="0.2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x14ac:dyDescent="0.2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x14ac:dyDescent="0.2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x14ac:dyDescent="0.2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x14ac:dyDescent="0.2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x14ac:dyDescent="0.2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x14ac:dyDescent="0.2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x14ac:dyDescent="0.2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x14ac:dyDescent="0.2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x14ac:dyDescent="0.2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x14ac:dyDescent="0.2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x14ac:dyDescent="0.2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x14ac:dyDescent="0.2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x14ac:dyDescent="0.2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x14ac:dyDescent="0.2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x14ac:dyDescent="0.2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x14ac:dyDescent="0.2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x14ac:dyDescent="0.2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x14ac:dyDescent="0.2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x14ac:dyDescent="0.2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x14ac:dyDescent="0.2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x14ac:dyDescent="0.2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x14ac:dyDescent="0.2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x14ac:dyDescent="0.2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x14ac:dyDescent="0.2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x14ac:dyDescent="0.2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x14ac:dyDescent="0.2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x14ac:dyDescent="0.2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x14ac:dyDescent="0.2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x14ac:dyDescent="0.2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x14ac:dyDescent="0.2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x14ac:dyDescent="0.2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x14ac:dyDescent="0.2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x14ac:dyDescent="0.2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x14ac:dyDescent="0.2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x14ac:dyDescent="0.2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x14ac:dyDescent="0.2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x14ac:dyDescent="0.2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x14ac:dyDescent="0.2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x14ac:dyDescent="0.2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x14ac:dyDescent="0.2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x14ac:dyDescent="0.2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x14ac:dyDescent="0.2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x14ac:dyDescent="0.2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x14ac:dyDescent="0.2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x14ac:dyDescent="0.2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x14ac:dyDescent="0.2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x14ac:dyDescent="0.2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x14ac:dyDescent="0.2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x14ac:dyDescent="0.2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x14ac:dyDescent="0.2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x14ac:dyDescent="0.2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x14ac:dyDescent="0.2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x14ac:dyDescent="0.2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x14ac:dyDescent="0.2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x14ac:dyDescent="0.2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x14ac:dyDescent="0.2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x14ac:dyDescent="0.2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x14ac:dyDescent="0.2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x14ac:dyDescent="0.2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x14ac:dyDescent="0.2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x14ac:dyDescent="0.2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x14ac:dyDescent="0.2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x14ac:dyDescent="0.2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x14ac:dyDescent="0.2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x14ac:dyDescent="0.2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x14ac:dyDescent="0.2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x14ac:dyDescent="0.2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x14ac:dyDescent="0.2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x14ac:dyDescent="0.2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x14ac:dyDescent="0.2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x14ac:dyDescent="0.2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x14ac:dyDescent="0.2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x14ac:dyDescent="0.2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x14ac:dyDescent="0.2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x14ac:dyDescent="0.2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x14ac:dyDescent="0.2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x14ac:dyDescent="0.2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x14ac:dyDescent="0.2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x14ac:dyDescent="0.2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x14ac:dyDescent="0.2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x14ac:dyDescent="0.2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x14ac:dyDescent="0.2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x14ac:dyDescent="0.2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x14ac:dyDescent="0.2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x14ac:dyDescent="0.2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x14ac:dyDescent="0.2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x14ac:dyDescent="0.2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x14ac:dyDescent="0.2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x14ac:dyDescent="0.2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x14ac:dyDescent="0.2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x14ac:dyDescent="0.2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x14ac:dyDescent="0.2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x14ac:dyDescent="0.2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x14ac:dyDescent="0.2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x14ac:dyDescent="0.2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x14ac:dyDescent="0.2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x14ac:dyDescent="0.2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x14ac:dyDescent="0.2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x14ac:dyDescent="0.2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x14ac:dyDescent="0.2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x14ac:dyDescent="0.2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x14ac:dyDescent="0.2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x14ac:dyDescent="0.2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x14ac:dyDescent="0.2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x14ac:dyDescent="0.2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x14ac:dyDescent="0.2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x14ac:dyDescent="0.2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x14ac:dyDescent="0.2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x14ac:dyDescent="0.2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x14ac:dyDescent="0.2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x14ac:dyDescent="0.2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x14ac:dyDescent="0.2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x14ac:dyDescent="0.2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x14ac:dyDescent="0.2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x14ac:dyDescent="0.2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x14ac:dyDescent="0.2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x14ac:dyDescent="0.2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x14ac:dyDescent="0.2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x14ac:dyDescent="0.2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x14ac:dyDescent="0.2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x14ac:dyDescent="0.2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x14ac:dyDescent="0.2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x14ac:dyDescent="0.2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x14ac:dyDescent="0.2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x14ac:dyDescent="0.2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x14ac:dyDescent="0.2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x14ac:dyDescent="0.2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x14ac:dyDescent="0.2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x14ac:dyDescent="0.2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x14ac:dyDescent="0.2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x14ac:dyDescent="0.2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x14ac:dyDescent="0.2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x14ac:dyDescent="0.2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x14ac:dyDescent="0.2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x14ac:dyDescent="0.2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x14ac:dyDescent="0.2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x14ac:dyDescent="0.2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x14ac:dyDescent="0.2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x14ac:dyDescent="0.2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x14ac:dyDescent="0.2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x14ac:dyDescent="0.2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x14ac:dyDescent="0.2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x14ac:dyDescent="0.2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x14ac:dyDescent="0.2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x14ac:dyDescent="0.2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x14ac:dyDescent="0.2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x14ac:dyDescent="0.2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x14ac:dyDescent="0.2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x14ac:dyDescent="0.2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x14ac:dyDescent="0.2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x14ac:dyDescent="0.2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x14ac:dyDescent="0.2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x14ac:dyDescent="0.2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x14ac:dyDescent="0.2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x14ac:dyDescent="0.2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x14ac:dyDescent="0.2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x14ac:dyDescent="0.2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x14ac:dyDescent="0.2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x14ac:dyDescent="0.2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x14ac:dyDescent="0.2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x14ac:dyDescent="0.2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x14ac:dyDescent="0.2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x14ac:dyDescent="0.2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x14ac:dyDescent="0.2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x14ac:dyDescent="0.2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x14ac:dyDescent="0.2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x14ac:dyDescent="0.2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x14ac:dyDescent="0.2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x14ac:dyDescent="0.2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x14ac:dyDescent="0.2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x14ac:dyDescent="0.2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x14ac:dyDescent="0.2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x14ac:dyDescent="0.2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x14ac:dyDescent="0.2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x14ac:dyDescent="0.2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x14ac:dyDescent="0.2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x14ac:dyDescent="0.2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x14ac:dyDescent="0.2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x14ac:dyDescent="0.2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x14ac:dyDescent="0.2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x14ac:dyDescent="0.2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x14ac:dyDescent="0.2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x14ac:dyDescent="0.2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x14ac:dyDescent="0.2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x14ac:dyDescent="0.2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x14ac:dyDescent="0.2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x14ac:dyDescent="0.2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x14ac:dyDescent="0.2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x14ac:dyDescent="0.2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x14ac:dyDescent="0.2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x14ac:dyDescent="0.2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x14ac:dyDescent="0.2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x14ac:dyDescent="0.2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x14ac:dyDescent="0.2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x14ac:dyDescent="0.2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x14ac:dyDescent="0.2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x14ac:dyDescent="0.2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x14ac:dyDescent="0.2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x14ac:dyDescent="0.2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x14ac:dyDescent="0.2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x14ac:dyDescent="0.2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x14ac:dyDescent="0.2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x14ac:dyDescent="0.2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x14ac:dyDescent="0.2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x14ac:dyDescent="0.2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x14ac:dyDescent="0.2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x14ac:dyDescent="0.2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x14ac:dyDescent="0.2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x14ac:dyDescent="0.2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x14ac:dyDescent="0.2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x14ac:dyDescent="0.2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x14ac:dyDescent="0.2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x14ac:dyDescent="0.2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x14ac:dyDescent="0.2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x14ac:dyDescent="0.2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x14ac:dyDescent="0.2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x14ac:dyDescent="0.2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x14ac:dyDescent="0.2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x14ac:dyDescent="0.2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x14ac:dyDescent="0.2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x14ac:dyDescent="0.2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x14ac:dyDescent="0.2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x14ac:dyDescent="0.2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x14ac:dyDescent="0.2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x14ac:dyDescent="0.2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x14ac:dyDescent="0.2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x14ac:dyDescent="0.2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x14ac:dyDescent="0.2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x14ac:dyDescent="0.2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x14ac:dyDescent="0.2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x14ac:dyDescent="0.2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x14ac:dyDescent="0.2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x14ac:dyDescent="0.2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x14ac:dyDescent="0.2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x14ac:dyDescent="0.2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x14ac:dyDescent="0.2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x14ac:dyDescent="0.2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x14ac:dyDescent="0.2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x14ac:dyDescent="0.2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x14ac:dyDescent="0.2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x14ac:dyDescent="0.2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x14ac:dyDescent="0.2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x14ac:dyDescent="0.2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x14ac:dyDescent="0.2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x14ac:dyDescent="0.2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x14ac:dyDescent="0.2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x14ac:dyDescent="0.2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x14ac:dyDescent="0.2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x14ac:dyDescent="0.2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x14ac:dyDescent="0.2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x14ac:dyDescent="0.2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x14ac:dyDescent="0.2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x14ac:dyDescent="0.2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x14ac:dyDescent="0.2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x14ac:dyDescent="0.2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x14ac:dyDescent="0.2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x14ac:dyDescent="0.2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x14ac:dyDescent="0.2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x14ac:dyDescent="0.2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x14ac:dyDescent="0.2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x14ac:dyDescent="0.2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x14ac:dyDescent="0.2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x14ac:dyDescent="0.2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x14ac:dyDescent="0.2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x14ac:dyDescent="0.2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x14ac:dyDescent="0.2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x14ac:dyDescent="0.2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x14ac:dyDescent="0.2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x14ac:dyDescent="0.2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x14ac:dyDescent="0.2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x14ac:dyDescent="0.2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x14ac:dyDescent="0.2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x14ac:dyDescent="0.2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x14ac:dyDescent="0.2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x14ac:dyDescent="0.2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x14ac:dyDescent="0.2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x14ac:dyDescent="0.2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x14ac:dyDescent="0.2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x14ac:dyDescent="0.2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x14ac:dyDescent="0.2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x14ac:dyDescent="0.2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x14ac:dyDescent="0.2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x14ac:dyDescent="0.2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x14ac:dyDescent="0.2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x14ac:dyDescent="0.2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x14ac:dyDescent="0.2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x14ac:dyDescent="0.2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x14ac:dyDescent="0.2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x14ac:dyDescent="0.2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x14ac:dyDescent="0.2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x14ac:dyDescent="0.2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x14ac:dyDescent="0.2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x14ac:dyDescent="0.2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x14ac:dyDescent="0.2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x14ac:dyDescent="0.2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x14ac:dyDescent="0.2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x14ac:dyDescent="0.2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x14ac:dyDescent="0.2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x14ac:dyDescent="0.2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x14ac:dyDescent="0.2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x14ac:dyDescent="0.2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x14ac:dyDescent="0.2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x14ac:dyDescent="0.2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x14ac:dyDescent="0.2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x14ac:dyDescent="0.2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x14ac:dyDescent="0.2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x14ac:dyDescent="0.2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x14ac:dyDescent="0.2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x14ac:dyDescent="0.2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x14ac:dyDescent="0.2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x14ac:dyDescent="0.2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x14ac:dyDescent="0.2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x14ac:dyDescent="0.2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x14ac:dyDescent="0.2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x14ac:dyDescent="0.2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x14ac:dyDescent="0.2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x14ac:dyDescent="0.2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x14ac:dyDescent="0.2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x14ac:dyDescent="0.2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x14ac:dyDescent="0.2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x14ac:dyDescent="0.2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x14ac:dyDescent="0.2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x14ac:dyDescent="0.2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x14ac:dyDescent="0.2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x14ac:dyDescent="0.2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x14ac:dyDescent="0.2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x14ac:dyDescent="0.2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x14ac:dyDescent="0.2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x14ac:dyDescent="0.2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x14ac:dyDescent="0.2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x14ac:dyDescent="0.2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x14ac:dyDescent="0.2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x14ac:dyDescent="0.2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x14ac:dyDescent="0.2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x14ac:dyDescent="0.2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x14ac:dyDescent="0.2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x14ac:dyDescent="0.2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x14ac:dyDescent="0.2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x14ac:dyDescent="0.2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x14ac:dyDescent="0.2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x14ac:dyDescent="0.2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x14ac:dyDescent="0.2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x14ac:dyDescent="0.2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x14ac:dyDescent="0.2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x14ac:dyDescent="0.2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x14ac:dyDescent="0.2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x14ac:dyDescent="0.2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x14ac:dyDescent="0.2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x14ac:dyDescent="0.2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x14ac:dyDescent="0.2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x14ac:dyDescent="0.2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x14ac:dyDescent="0.2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x14ac:dyDescent="0.2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x14ac:dyDescent="0.2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x14ac:dyDescent="0.2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x14ac:dyDescent="0.2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x14ac:dyDescent="0.2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x14ac:dyDescent="0.2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x14ac:dyDescent="0.2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x14ac:dyDescent="0.2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x14ac:dyDescent="0.2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x14ac:dyDescent="0.2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x14ac:dyDescent="0.2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x14ac:dyDescent="0.2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x14ac:dyDescent="0.2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x14ac:dyDescent="0.2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x14ac:dyDescent="0.2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x14ac:dyDescent="0.2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x14ac:dyDescent="0.2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x14ac:dyDescent="0.2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x14ac:dyDescent="0.2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x14ac:dyDescent="0.2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x14ac:dyDescent="0.2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x14ac:dyDescent="0.2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x14ac:dyDescent="0.2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x14ac:dyDescent="0.2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x14ac:dyDescent="0.2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x14ac:dyDescent="0.2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x14ac:dyDescent="0.2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x14ac:dyDescent="0.2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x14ac:dyDescent="0.2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x14ac:dyDescent="0.2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x14ac:dyDescent="0.2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x14ac:dyDescent="0.2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x14ac:dyDescent="0.2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x14ac:dyDescent="0.2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x14ac:dyDescent="0.2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x14ac:dyDescent="0.2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x14ac:dyDescent="0.2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x14ac:dyDescent="0.2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x14ac:dyDescent="0.2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x14ac:dyDescent="0.2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x14ac:dyDescent="0.2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x14ac:dyDescent="0.2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x14ac:dyDescent="0.2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x14ac:dyDescent="0.2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x14ac:dyDescent="0.2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x14ac:dyDescent="0.2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x14ac:dyDescent="0.2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x14ac:dyDescent="0.2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x14ac:dyDescent="0.2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x14ac:dyDescent="0.2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x14ac:dyDescent="0.2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x14ac:dyDescent="0.2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x14ac:dyDescent="0.2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x14ac:dyDescent="0.2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x14ac:dyDescent="0.2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x14ac:dyDescent="0.2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x14ac:dyDescent="0.2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x14ac:dyDescent="0.2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x14ac:dyDescent="0.2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x14ac:dyDescent="0.2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x14ac:dyDescent="0.2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x14ac:dyDescent="0.2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x14ac:dyDescent="0.2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x14ac:dyDescent="0.2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x14ac:dyDescent="0.2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x14ac:dyDescent="0.2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x14ac:dyDescent="0.2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x14ac:dyDescent="0.2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x14ac:dyDescent="0.2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x14ac:dyDescent="0.2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x14ac:dyDescent="0.2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x14ac:dyDescent="0.2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x14ac:dyDescent="0.2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x14ac:dyDescent="0.2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x14ac:dyDescent="0.2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x14ac:dyDescent="0.2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x14ac:dyDescent="0.2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x14ac:dyDescent="0.2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x14ac:dyDescent="0.2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x14ac:dyDescent="0.2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x14ac:dyDescent="0.2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x14ac:dyDescent="0.2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x14ac:dyDescent="0.2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x14ac:dyDescent="0.2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x14ac:dyDescent="0.2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x14ac:dyDescent="0.2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x14ac:dyDescent="0.2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x14ac:dyDescent="0.2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x14ac:dyDescent="0.2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x14ac:dyDescent="0.2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x14ac:dyDescent="0.2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x14ac:dyDescent="0.2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x14ac:dyDescent="0.2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x14ac:dyDescent="0.2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x14ac:dyDescent="0.2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x14ac:dyDescent="0.2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x14ac:dyDescent="0.2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x14ac:dyDescent="0.2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x14ac:dyDescent="0.2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x14ac:dyDescent="0.2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x14ac:dyDescent="0.2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x14ac:dyDescent="0.2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x14ac:dyDescent="0.2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x14ac:dyDescent="0.2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x14ac:dyDescent="0.2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x14ac:dyDescent="0.2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x14ac:dyDescent="0.2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x14ac:dyDescent="0.2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x14ac:dyDescent="0.2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x14ac:dyDescent="0.2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x14ac:dyDescent="0.2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x14ac:dyDescent="0.2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x14ac:dyDescent="0.2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x14ac:dyDescent="0.2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x14ac:dyDescent="0.2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x14ac:dyDescent="0.2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x14ac:dyDescent="0.2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x14ac:dyDescent="0.2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x14ac:dyDescent="0.2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x14ac:dyDescent="0.2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x14ac:dyDescent="0.2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x14ac:dyDescent="0.2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x14ac:dyDescent="0.2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x14ac:dyDescent="0.2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x14ac:dyDescent="0.2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x14ac:dyDescent="0.2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x14ac:dyDescent="0.2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x14ac:dyDescent="0.2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x14ac:dyDescent="0.2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x14ac:dyDescent="0.2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x14ac:dyDescent="0.2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x14ac:dyDescent="0.2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x14ac:dyDescent="0.2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x14ac:dyDescent="0.2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x14ac:dyDescent="0.2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x14ac:dyDescent="0.2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x14ac:dyDescent="0.2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x14ac:dyDescent="0.2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x14ac:dyDescent="0.2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x14ac:dyDescent="0.2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x14ac:dyDescent="0.2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x14ac:dyDescent="0.2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x14ac:dyDescent="0.2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x14ac:dyDescent="0.2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x14ac:dyDescent="0.2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x14ac:dyDescent="0.2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x14ac:dyDescent="0.2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x14ac:dyDescent="0.2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x14ac:dyDescent="0.2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x14ac:dyDescent="0.2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x14ac:dyDescent="0.2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x14ac:dyDescent="0.2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x14ac:dyDescent="0.2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x14ac:dyDescent="0.2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x14ac:dyDescent="0.2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x14ac:dyDescent="0.2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x14ac:dyDescent="0.2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x14ac:dyDescent="0.2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x14ac:dyDescent="0.2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x14ac:dyDescent="0.2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x14ac:dyDescent="0.2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x14ac:dyDescent="0.2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x14ac:dyDescent="0.2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x14ac:dyDescent="0.2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x14ac:dyDescent="0.2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x14ac:dyDescent="0.2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x14ac:dyDescent="0.2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x14ac:dyDescent="0.2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x14ac:dyDescent="0.2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x14ac:dyDescent="0.2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x14ac:dyDescent="0.2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x14ac:dyDescent="0.2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x14ac:dyDescent="0.2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x14ac:dyDescent="0.2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x14ac:dyDescent="0.2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x14ac:dyDescent="0.2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x14ac:dyDescent="0.2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x14ac:dyDescent="0.2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x14ac:dyDescent="0.2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x14ac:dyDescent="0.2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x14ac:dyDescent="0.2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x14ac:dyDescent="0.2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x14ac:dyDescent="0.2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x14ac:dyDescent="0.2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x14ac:dyDescent="0.2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x14ac:dyDescent="0.2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x14ac:dyDescent="0.2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x14ac:dyDescent="0.2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x14ac:dyDescent="0.2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x14ac:dyDescent="0.2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x14ac:dyDescent="0.2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x14ac:dyDescent="0.2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x14ac:dyDescent="0.2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x14ac:dyDescent="0.2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x14ac:dyDescent="0.2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x14ac:dyDescent="0.2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x14ac:dyDescent="0.2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x14ac:dyDescent="0.2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x14ac:dyDescent="0.2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x14ac:dyDescent="0.2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x14ac:dyDescent="0.2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x14ac:dyDescent="0.2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x14ac:dyDescent="0.2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x14ac:dyDescent="0.2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x14ac:dyDescent="0.2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x14ac:dyDescent="0.2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x14ac:dyDescent="0.2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x14ac:dyDescent="0.2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x14ac:dyDescent="0.2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x14ac:dyDescent="0.2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x14ac:dyDescent="0.2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x14ac:dyDescent="0.2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x14ac:dyDescent="0.2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x14ac:dyDescent="0.2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x14ac:dyDescent="0.2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x14ac:dyDescent="0.2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x14ac:dyDescent="0.2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x14ac:dyDescent="0.2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x14ac:dyDescent="0.2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x14ac:dyDescent="0.2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x14ac:dyDescent="0.2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x14ac:dyDescent="0.2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x14ac:dyDescent="0.2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x14ac:dyDescent="0.2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x14ac:dyDescent="0.2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x14ac:dyDescent="0.2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x14ac:dyDescent="0.2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x14ac:dyDescent="0.2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x14ac:dyDescent="0.2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x14ac:dyDescent="0.2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x14ac:dyDescent="0.2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x14ac:dyDescent="0.2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x14ac:dyDescent="0.2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x14ac:dyDescent="0.2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x14ac:dyDescent="0.2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x14ac:dyDescent="0.2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x14ac:dyDescent="0.2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x14ac:dyDescent="0.2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x14ac:dyDescent="0.2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x14ac:dyDescent="0.2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x14ac:dyDescent="0.2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x14ac:dyDescent="0.2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x14ac:dyDescent="0.2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x14ac:dyDescent="0.2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x14ac:dyDescent="0.2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x14ac:dyDescent="0.2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x14ac:dyDescent="0.2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x14ac:dyDescent="0.2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x14ac:dyDescent="0.2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x14ac:dyDescent="0.2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x14ac:dyDescent="0.2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x14ac:dyDescent="0.2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x14ac:dyDescent="0.2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x14ac:dyDescent="0.2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x14ac:dyDescent="0.2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x14ac:dyDescent="0.2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x14ac:dyDescent="0.2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x14ac:dyDescent="0.2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x14ac:dyDescent="0.2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x14ac:dyDescent="0.2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x14ac:dyDescent="0.2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x14ac:dyDescent="0.2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x14ac:dyDescent="0.2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x14ac:dyDescent="0.2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x14ac:dyDescent="0.2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x14ac:dyDescent="0.2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x14ac:dyDescent="0.2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x14ac:dyDescent="0.2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x14ac:dyDescent="0.2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x14ac:dyDescent="0.2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x14ac:dyDescent="0.2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x14ac:dyDescent="0.2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x14ac:dyDescent="0.2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x14ac:dyDescent="0.2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x14ac:dyDescent="0.2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x14ac:dyDescent="0.2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x14ac:dyDescent="0.2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x14ac:dyDescent="0.2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x14ac:dyDescent="0.2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x14ac:dyDescent="0.2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x14ac:dyDescent="0.2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x14ac:dyDescent="0.2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x14ac:dyDescent="0.2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x14ac:dyDescent="0.2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x14ac:dyDescent="0.2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x14ac:dyDescent="0.2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x14ac:dyDescent="0.2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x14ac:dyDescent="0.2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x14ac:dyDescent="0.2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x14ac:dyDescent="0.2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x14ac:dyDescent="0.2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x14ac:dyDescent="0.2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x14ac:dyDescent="0.2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x14ac:dyDescent="0.2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x14ac:dyDescent="0.2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x14ac:dyDescent="0.2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x14ac:dyDescent="0.2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x14ac:dyDescent="0.2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x14ac:dyDescent="0.2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x14ac:dyDescent="0.2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x14ac:dyDescent="0.2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x14ac:dyDescent="0.2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x14ac:dyDescent="0.2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x14ac:dyDescent="0.2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x14ac:dyDescent="0.2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x14ac:dyDescent="0.2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x14ac:dyDescent="0.2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x14ac:dyDescent="0.2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x14ac:dyDescent="0.2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x14ac:dyDescent="0.2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x14ac:dyDescent="0.2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x14ac:dyDescent="0.2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x14ac:dyDescent="0.2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x14ac:dyDescent="0.2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x14ac:dyDescent="0.2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x14ac:dyDescent="0.2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x14ac:dyDescent="0.2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x14ac:dyDescent="0.2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x14ac:dyDescent="0.2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x14ac:dyDescent="0.2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x14ac:dyDescent="0.2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x14ac:dyDescent="0.2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x14ac:dyDescent="0.2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x14ac:dyDescent="0.2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x14ac:dyDescent="0.2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x14ac:dyDescent="0.2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x14ac:dyDescent="0.2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x14ac:dyDescent="0.2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x14ac:dyDescent="0.2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x14ac:dyDescent="0.2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x14ac:dyDescent="0.2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x14ac:dyDescent="0.2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x14ac:dyDescent="0.2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x14ac:dyDescent="0.2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x14ac:dyDescent="0.2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x14ac:dyDescent="0.2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x14ac:dyDescent="0.2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x14ac:dyDescent="0.2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x14ac:dyDescent="0.2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x14ac:dyDescent="0.2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x14ac:dyDescent="0.2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x14ac:dyDescent="0.2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x14ac:dyDescent="0.2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x14ac:dyDescent="0.2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x14ac:dyDescent="0.2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x14ac:dyDescent="0.2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x14ac:dyDescent="0.2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x14ac:dyDescent="0.2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x14ac:dyDescent="0.2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x14ac:dyDescent="0.2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x14ac:dyDescent="0.2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x14ac:dyDescent="0.2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x14ac:dyDescent="0.2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x14ac:dyDescent="0.2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x14ac:dyDescent="0.2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x14ac:dyDescent="0.2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x14ac:dyDescent="0.2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x14ac:dyDescent="0.2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x14ac:dyDescent="0.2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x14ac:dyDescent="0.2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x14ac:dyDescent="0.2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x14ac:dyDescent="0.2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x14ac:dyDescent="0.2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x14ac:dyDescent="0.2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x14ac:dyDescent="0.2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x14ac:dyDescent="0.2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x14ac:dyDescent="0.2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x14ac:dyDescent="0.2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x14ac:dyDescent="0.2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x14ac:dyDescent="0.2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x14ac:dyDescent="0.2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x14ac:dyDescent="0.2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x14ac:dyDescent="0.2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x14ac:dyDescent="0.2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x14ac:dyDescent="0.2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x14ac:dyDescent="0.2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x14ac:dyDescent="0.2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x14ac:dyDescent="0.2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x14ac:dyDescent="0.2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x14ac:dyDescent="0.2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x14ac:dyDescent="0.2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x14ac:dyDescent="0.2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x14ac:dyDescent="0.2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x14ac:dyDescent="0.2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x14ac:dyDescent="0.2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x14ac:dyDescent="0.2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x14ac:dyDescent="0.2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x14ac:dyDescent="0.2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x14ac:dyDescent="0.2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x14ac:dyDescent="0.2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x14ac:dyDescent="0.2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x14ac:dyDescent="0.2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x14ac:dyDescent="0.2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x14ac:dyDescent="0.2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x14ac:dyDescent="0.2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x14ac:dyDescent="0.2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x14ac:dyDescent="0.2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x14ac:dyDescent="0.2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x14ac:dyDescent="0.2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x14ac:dyDescent="0.2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x14ac:dyDescent="0.2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x14ac:dyDescent="0.2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x14ac:dyDescent="0.2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x14ac:dyDescent="0.2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x14ac:dyDescent="0.2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x14ac:dyDescent="0.2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x14ac:dyDescent="0.2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x14ac:dyDescent="0.2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x14ac:dyDescent="0.2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x14ac:dyDescent="0.2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x14ac:dyDescent="0.2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x14ac:dyDescent="0.2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x14ac:dyDescent="0.2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x14ac:dyDescent="0.2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x14ac:dyDescent="0.2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x14ac:dyDescent="0.2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x14ac:dyDescent="0.2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x14ac:dyDescent="0.2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x14ac:dyDescent="0.2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x14ac:dyDescent="0.2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x14ac:dyDescent="0.2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x14ac:dyDescent="0.2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x14ac:dyDescent="0.2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x14ac:dyDescent="0.2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x14ac:dyDescent="0.2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x14ac:dyDescent="0.2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x14ac:dyDescent="0.2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x14ac:dyDescent="0.2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x14ac:dyDescent="0.2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x14ac:dyDescent="0.2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x14ac:dyDescent="0.2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x14ac:dyDescent="0.2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x14ac:dyDescent="0.2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x14ac:dyDescent="0.2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x14ac:dyDescent="0.2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x14ac:dyDescent="0.2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x14ac:dyDescent="0.2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x14ac:dyDescent="0.2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x14ac:dyDescent="0.2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x14ac:dyDescent="0.2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x14ac:dyDescent="0.2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x14ac:dyDescent="0.2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x14ac:dyDescent="0.2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x14ac:dyDescent="0.2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x14ac:dyDescent="0.2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x14ac:dyDescent="0.2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x14ac:dyDescent="0.2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x14ac:dyDescent="0.2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x14ac:dyDescent="0.2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x14ac:dyDescent="0.2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x14ac:dyDescent="0.2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x14ac:dyDescent="0.2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x14ac:dyDescent="0.2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x14ac:dyDescent="0.2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x14ac:dyDescent="0.2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x14ac:dyDescent="0.2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x14ac:dyDescent="0.2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x14ac:dyDescent="0.2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x14ac:dyDescent="0.2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x14ac:dyDescent="0.2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x14ac:dyDescent="0.2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x14ac:dyDescent="0.2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x14ac:dyDescent="0.2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x14ac:dyDescent="0.2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x14ac:dyDescent="0.2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x14ac:dyDescent="0.2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x14ac:dyDescent="0.2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x14ac:dyDescent="0.2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x14ac:dyDescent="0.2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x14ac:dyDescent="0.2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x14ac:dyDescent="0.2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x14ac:dyDescent="0.2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x14ac:dyDescent="0.2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x14ac:dyDescent="0.2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x14ac:dyDescent="0.2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x14ac:dyDescent="0.2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x14ac:dyDescent="0.2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x14ac:dyDescent="0.2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x14ac:dyDescent="0.2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x14ac:dyDescent="0.2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x14ac:dyDescent="0.2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x14ac:dyDescent="0.2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x14ac:dyDescent="0.2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x14ac:dyDescent="0.2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x14ac:dyDescent="0.2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x14ac:dyDescent="0.2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x14ac:dyDescent="0.2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x14ac:dyDescent="0.2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x14ac:dyDescent="0.2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x14ac:dyDescent="0.2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x14ac:dyDescent="0.2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x14ac:dyDescent="0.2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x14ac:dyDescent="0.2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x14ac:dyDescent="0.2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x14ac:dyDescent="0.2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x14ac:dyDescent="0.2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x14ac:dyDescent="0.2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x14ac:dyDescent="0.2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x14ac:dyDescent="0.2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x14ac:dyDescent="0.2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x14ac:dyDescent="0.2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x14ac:dyDescent="0.2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x14ac:dyDescent="0.2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x14ac:dyDescent="0.2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x14ac:dyDescent="0.2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x14ac:dyDescent="0.2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x14ac:dyDescent="0.2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x14ac:dyDescent="0.2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x14ac:dyDescent="0.2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x14ac:dyDescent="0.2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x14ac:dyDescent="0.2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x14ac:dyDescent="0.2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x14ac:dyDescent="0.2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x14ac:dyDescent="0.2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x14ac:dyDescent="0.2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x14ac:dyDescent="0.2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x14ac:dyDescent="0.2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x14ac:dyDescent="0.2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x14ac:dyDescent="0.2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x14ac:dyDescent="0.2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x14ac:dyDescent="0.2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x14ac:dyDescent="0.2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x14ac:dyDescent="0.2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x14ac:dyDescent="0.2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x14ac:dyDescent="0.2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x14ac:dyDescent="0.2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x14ac:dyDescent="0.2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x14ac:dyDescent="0.2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x14ac:dyDescent="0.2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x14ac:dyDescent="0.2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x14ac:dyDescent="0.2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x14ac:dyDescent="0.2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x14ac:dyDescent="0.2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x14ac:dyDescent="0.2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x14ac:dyDescent="0.2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x14ac:dyDescent="0.2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x14ac:dyDescent="0.2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x14ac:dyDescent="0.2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x14ac:dyDescent="0.2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x14ac:dyDescent="0.2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x14ac:dyDescent="0.2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x14ac:dyDescent="0.2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x14ac:dyDescent="0.2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x14ac:dyDescent="0.2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x14ac:dyDescent="0.2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x14ac:dyDescent="0.2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x14ac:dyDescent="0.2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x14ac:dyDescent="0.2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x14ac:dyDescent="0.2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x14ac:dyDescent="0.2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x14ac:dyDescent="0.2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x14ac:dyDescent="0.2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x14ac:dyDescent="0.2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x14ac:dyDescent="0.2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x14ac:dyDescent="0.2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x14ac:dyDescent="0.2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x14ac:dyDescent="0.2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x14ac:dyDescent="0.2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x14ac:dyDescent="0.2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x14ac:dyDescent="0.2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x14ac:dyDescent="0.2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x14ac:dyDescent="0.2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x14ac:dyDescent="0.2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x14ac:dyDescent="0.2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x14ac:dyDescent="0.2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x14ac:dyDescent="0.2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x14ac:dyDescent="0.2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x14ac:dyDescent="0.2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x14ac:dyDescent="0.2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x14ac:dyDescent="0.2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x14ac:dyDescent="0.2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x14ac:dyDescent="0.2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x14ac:dyDescent="0.2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x14ac:dyDescent="0.2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x14ac:dyDescent="0.2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x14ac:dyDescent="0.2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x14ac:dyDescent="0.2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x14ac:dyDescent="0.2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x14ac:dyDescent="0.2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x14ac:dyDescent="0.2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x14ac:dyDescent="0.2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x14ac:dyDescent="0.2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x14ac:dyDescent="0.2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x14ac:dyDescent="0.2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x14ac:dyDescent="0.2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x14ac:dyDescent="0.2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x14ac:dyDescent="0.2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x14ac:dyDescent="0.2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x14ac:dyDescent="0.2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x14ac:dyDescent="0.2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x14ac:dyDescent="0.2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x14ac:dyDescent="0.2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x14ac:dyDescent="0.2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x14ac:dyDescent="0.2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x14ac:dyDescent="0.2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x14ac:dyDescent="0.2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x14ac:dyDescent="0.2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x14ac:dyDescent="0.2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x14ac:dyDescent="0.2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x14ac:dyDescent="0.2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x14ac:dyDescent="0.2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x14ac:dyDescent="0.2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x14ac:dyDescent="0.2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x14ac:dyDescent="0.2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x14ac:dyDescent="0.2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x14ac:dyDescent="0.2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x14ac:dyDescent="0.2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x14ac:dyDescent="0.2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x14ac:dyDescent="0.2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x14ac:dyDescent="0.2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x14ac:dyDescent="0.2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x14ac:dyDescent="0.2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x14ac:dyDescent="0.2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x14ac:dyDescent="0.2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x14ac:dyDescent="0.2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x14ac:dyDescent="0.2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x14ac:dyDescent="0.2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x14ac:dyDescent="0.2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x14ac:dyDescent="0.2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x14ac:dyDescent="0.2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x14ac:dyDescent="0.2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x14ac:dyDescent="0.2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x14ac:dyDescent="0.2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x14ac:dyDescent="0.2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x14ac:dyDescent="0.2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x14ac:dyDescent="0.2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x14ac:dyDescent="0.2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x14ac:dyDescent="0.2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x14ac:dyDescent="0.2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x14ac:dyDescent="0.2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x14ac:dyDescent="0.2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x14ac:dyDescent="0.2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x14ac:dyDescent="0.2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x14ac:dyDescent="0.2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x14ac:dyDescent="0.2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x14ac:dyDescent="0.2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x14ac:dyDescent="0.2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x14ac:dyDescent="0.2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x14ac:dyDescent="0.2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x14ac:dyDescent="0.2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x14ac:dyDescent="0.2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x14ac:dyDescent="0.2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x14ac:dyDescent="0.2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x14ac:dyDescent="0.2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x14ac:dyDescent="0.2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x14ac:dyDescent="0.2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x14ac:dyDescent="0.2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x14ac:dyDescent="0.2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x14ac:dyDescent="0.2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x14ac:dyDescent="0.2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x14ac:dyDescent="0.2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x14ac:dyDescent="0.2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x14ac:dyDescent="0.2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x14ac:dyDescent="0.2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x14ac:dyDescent="0.2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x14ac:dyDescent="0.2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x14ac:dyDescent="0.2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x14ac:dyDescent="0.2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x14ac:dyDescent="0.2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x14ac:dyDescent="0.2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x14ac:dyDescent="0.2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x14ac:dyDescent="0.2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x14ac:dyDescent="0.2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x14ac:dyDescent="0.2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x14ac:dyDescent="0.2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x14ac:dyDescent="0.2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x14ac:dyDescent="0.2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x14ac:dyDescent="0.2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x14ac:dyDescent="0.2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x14ac:dyDescent="0.2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x14ac:dyDescent="0.2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x14ac:dyDescent="0.2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x14ac:dyDescent="0.2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x14ac:dyDescent="0.2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x14ac:dyDescent="0.2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x14ac:dyDescent="0.2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x14ac:dyDescent="0.2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x14ac:dyDescent="0.2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x14ac:dyDescent="0.2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x14ac:dyDescent="0.2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x14ac:dyDescent="0.2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x14ac:dyDescent="0.2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x14ac:dyDescent="0.2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x14ac:dyDescent="0.2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x14ac:dyDescent="0.2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x14ac:dyDescent="0.2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x14ac:dyDescent="0.2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x14ac:dyDescent="0.2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x14ac:dyDescent="0.2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x14ac:dyDescent="0.2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x14ac:dyDescent="0.2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x14ac:dyDescent="0.2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x14ac:dyDescent="0.2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x14ac:dyDescent="0.2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x14ac:dyDescent="0.2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x14ac:dyDescent="0.2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x14ac:dyDescent="0.2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x14ac:dyDescent="0.2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x14ac:dyDescent="0.2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x14ac:dyDescent="0.2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x14ac:dyDescent="0.2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x14ac:dyDescent="0.2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x14ac:dyDescent="0.2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x14ac:dyDescent="0.2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x14ac:dyDescent="0.2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x14ac:dyDescent="0.2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x14ac:dyDescent="0.2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x14ac:dyDescent="0.2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x14ac:dyDescent="0.2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x14ac:dyDescent="0.2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x14ac:dyDescent="0.2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x14ac:dyDescent="0.2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x14ac:dyDescent="0.2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x14ac:dyDescent="0.2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x14ac:dyDescent="0.2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x14ac:dyDescent="0.2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x14ac:dyDescent="0.2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x14ac:dyDescent="0.2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x14ac:dyDescent="0.2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x14ac:dyDescent="0.2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x14ac:dyDescent="0.2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x14ac:dyDescent="0.2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x14ac:dyDescent="0.2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x14ac:dyDescent="0.2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x14ac:dyDescent="0.2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x14ac:dyDescent="0.2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x14ac:dyDescent="0.2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x14ac:dyDescent="0.2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x14ac:dyDescent="0.2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x14ac:dyDescent="0.2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x14ac:dyDescent="0.2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x14ac:dyDescent="0.2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x14ac:dyDescent="0.2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x14ac:dyDescent="0.2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x14ac:dyDescent="0.2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x14ac:dyDescent="0.2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x14ac:dyDescent="0.2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x14ac:dyDescent="0.2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x14ac:dyDescent="0.2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x14ac:dyDescent="0.2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x14ac:dyDescent="0.2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x14ac:dyDescent="0.2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x14ac:dyDescent="0.2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x14ac:dyDescent="0.2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x14ac:dyDescent="0.2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x14ac:dyDescent="0.2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x14ac:dyDescent="0.2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x14ac:dyDescent="0.2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x14ac:dyDescent="0.2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x14ac:dyDescent="0.2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x14ac:dyDescent="0.2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x14ac:dyDescent="0.2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x14ac:dyDescent="0.2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x14ac:dyDescent="0.2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x14ac:dyDescent="0.2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x14ac:dyDescent="0.2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x14ac:dyDescent="0.2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x14ac:dyDescent="0.2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x14ac:dyDescent="0.2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x14ac:dyDescent="0.2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x14ac:dyDescent="0.2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x14ac:dyDescent="0.2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x14ac:dyDescent="0.2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x14ac:dyDescent="0.2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x14ac:dyDescent="0.2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x14ac:dyDescent="0.2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x14ac:dyDescent="0.2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x14ac:dyDescent="0.2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x14ac:dyDescent="0.2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x14ac:dyDescent="0.2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x14ac:dyDescent="0.2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x14ac:dyDescent="0.2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x14ac:dyDescent="0.2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x14ac:dyDescent="0.2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x14ac:dyDescent="0.2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x14ac:dyDescent="0.2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x14ac:dyDescent="0.2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x14ac:dyDescent="0.2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x14ac:dyDescent="0.2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x14ac:dyDescent="0.2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x14ac:dyDescent="0.2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x14ac:dyDescent="0.2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x14ac:dyDescent="0.2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x14ac:dyDescent="0.2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x14ac:dyDescent="0.2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x14ac:dyDescent="0.2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x14ac:dyDescent="0.2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x14ac:dyDescent="0.2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x14ac:dyDescent="0.2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x14ac:dyDescent="0.2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x14ac:dyDescent="0.2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x14ac:dyDescent="0.2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x14ac:dyDescent="0.2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x14ac:dyDescent="0.2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x14ac:dyDescent="0.2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x14ac:dyDescent="0.2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x14ac:dyDescent="0.2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x14ac:dyDescent="0.2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x14ac:dyDescent="0.2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x14ac:dyDescent="0.2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x14ac:dyDescent="0.2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x14ac:dyDescent="0.2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x14ac:dyDescent="0.2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x14ac:dyDescent="0.2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x14ac:dyDescent="0.2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x14ac:dyDescent="0.2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x14ac:dyDescent="0.2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x14ac:dyDescent="0.2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x14ac:dyDescent="0.2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x14ac:dyDescent="0.2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x14ac:dyDescent="0.2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x14ac:dyDescent="0.2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x14ac:dyDescent="0.2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x14ac:dyDescent="0.2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x14ac:dyDescent="0.2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x14ac:dyDescent="0.2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x14ac:dyDescent="0.2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x14ac:dyDescent="0.2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x14ac:dyDescent="0.2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x14ac:dyDescent="0.2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x14ac:dyDescent="0.2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x14ac:dyDescent="0.2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x14ac:dyDescent="0.2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x14ac:dyDescent="0.2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x14ac:dyDescent="0.2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x14ac:dyDescent="0.2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x14ac:dyDescent="0.2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x14ac:dyDescent="0.2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x14ac:dyDescent="0.2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x14ac:dyDescent="0.2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x14ac:dyDescent="0.2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x14ac:dyDescent="0.2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x14ac:dyDescent="0.2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x14ac:dyDescent="0.2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x14ac:dyDescent="0.2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x14ac:dyDescent="0.2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x14ac:dyDescent="0.2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x14ac:dyDescent="0.2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x14ac:dyDescent="0.2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x14ac:dyDescent="0.2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x14ac:dyDescent="0.2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x14ac:dyDescent="0.2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x14ac:dyDescent="0.2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x14ac:dyDescent="0.2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x14ac:dyDescent="0.2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x14ac:dyDescent="0.2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x14ac:dyDescent="0.2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x14ac:dyDescent="0.2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x14ac:dyDescent="0.2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x14ac:dyDescent="0.2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x14ac:dyDescent="0.2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x14ac:dyDescent="0.2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x14ac:dyDescent="0.2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x14ac:dyDescent="0.2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x14ac:dyDescent="0.2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x14ac:dyDescent="0.2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x14ac:dyDescent="0.2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x14ac:dyDescent="0.2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x14ac:dyDescent="0.2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x14ac:dyDescent="0.2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x14ac:dyDescent="0.2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x14ac:dyDescent="0.2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x14ac:dyDescent="0.2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x14ac:dyDescent="0.2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x14ac:dyDescent="0.2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x14ac:dyDescent="0.2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x14ac:dyDescent="0.2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x14ac:dyDescent="0.2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x14ac:dyDescent="0.2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x14ac:dyDescent="0.2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x14ac:dyDescent="0.2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x14ac:dyDescent="0.2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x14ac:dyDescent="0.2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x14ac:dyDescent="0.2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x14ac:dyDescent="0.2">
      <c r="A4896" s="78"/>
      <c r="C4896" s="77"/>
      <c r="D4896" s="78"/>
      <c r="E4896" s="77"/>
      <c r="F4896" s="77"/>
    </row>
    <row r="4897" spans="1:6" x14ac:dyDescent="0.2">
      <c r="A4897" s="78"/>
      <c r="C4897" s="77"/>
      <c r="D4897" s="78"/>
      <c r="E4897" s="77"/>
      <c r="F4897" s="77"/>
    </row>
    <row r="4898" spans="1:6" x14ac:dyDescent="0.2">
      <c r="A4898" s="78"/>
      <c r="C4898" s="77"/>
      <c r="D4898" s="78"/>
      <c r="E4898" s="77"/>
      <c r="F4898" s="77"/>
    </row>
    <row r="4899" spans="1:6" x14ac:dyDescent="0.2">
      <c r="A4899" s="78"/>
      <c r="C4899" s="77"/>
      <c r="D4899" s="78"/>
      <c r="E4899" s="77"/>
      <c r="F4899" s="77"/>
    </row>
    <row r="4900" spans="1:6" x14ac:dyDescent="0.2">
      <c r="A4900" s="78"/>
      <c r="C4900" s="77"/>
      <c r="D4900" s="78"/>
      <c r="E4900" s="77"/>
      <c r="F4900" s="77"/>
    </row>
    <row r="4901" spans="1:6" x14ac:dyDescent="0.2">
      <c r="A4901" s="78"/>
      <c r="C4901" s="77"/>
      <c r="D4901" s="78"/>
      <c r="E4901" s="77"/>
      <c r="F4901" s="77"/>
    </row>
    <row r="4902" spans="1:6" x14ac:dyDescent="0.2">
      <c r="A4902" s="78"/>
      <c r="C4902" s="77"/>
      <c r="D4902" s="78"/>
      <c r="E4902" s="77"/>
      <c r="F4902" s="77"/>
    </row>
    <row r="4903" spans="1:6" x14ac:dyDescent="0.2">
      <c r="A4903" s="78"/>
      <c r="C4903" s="77"/>
      <c r="D4903" s="78"/>
      <c r="E4903" s="77"/>
      <c r="F4903" s="77"/>
    </row>
    <row r="4904" spans="1:6" x14ac:dyDescent="0.2">
      <c r="A4904" s="78"/>
      <c r="C4904" s="77"/>
      <c r="D4904" s="78"/>
      <c r="E4904" s="77"/>
      <c r="F4904" s="77"/>
    </row>
    <row r="1048184" ht="15" customHeight="1" x14ac:dyDescent="0.2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ANTRIX</cp:lastModifiedBy>
  <cp:lastPrinted>2024-03-05T23:28:59Z</cp:lastPrinted>
  <dcterms:created xsi:type="dcterms:W3CDTF">2021-10-13T22:24:50Z</dcterms:created>
  <dcterms:modified xsi:type="dcterms:W3CDTF">2024-08-16T16:56:32Z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