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OHLA ABSOLUCIONES 281024\"/>
    </mc:Choice>
  </mc:AlternateContent>
  <bookViews>
    <workbookView xWindow="0" yWindow="0" windowWidth="23040" windowHeight="8676" activeTab="1"/>
  </bookViews>
  <sheets>
    <sheet name="PPT -General" sheetId="1" r:id="rId1"/>
    <sheet name="PBVRP-Huaura" sheetId="3" r:id="rId2"/>
    <sheet name="Planilla-Huaura" sheetId="5" r:id="rId3"/>
  </sheets>
  <definedNames>
    <definedName name="_xlnm.Print_Area" localSheetId="2">'Planilla-Huaura'!$B$1:$F$17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3" l="1"/>
  <c r="G18" i="3"/>
  <c r="G15" i="3"/>
  <c r="G12" i="3"/>
  <c r="G7" i="3"/>
  <c r="G4" i="3"/>
  <c r="G6" i="3"/>
  <c r="G5" i="3"/>
  <c r="G26" i="3"/>
  <c r="G20" i="3"/>
  <c r="G21" i="3"/>
  <c r="G22" i="3"/>
  <c r="G23" i="3"/>
  <c r="G24" i="3"/>
  <c r="G19" i="3"/>
  <c r="G17" i="3"/>
  <c r="G16" i="3"/>
  <c r="G14" i="3"/>
  <c r="G13" i="3"/>
  <c r="G9" i="3"/>
  <c r="G10" i="3"/>
  <c r="G11" i="3"/>
  <c r="G8" i="3"/>
  <c r="A99" i="1" l="1"/>
  <c r="A98" i="1"/>
  <c r="H97" i="1"/>
  <c r="A97" i="1"/>
  <c r="A95" i="1"/>
  <c r="H94" i="1"/>
  <c r="A94" i="1"/>
  <c r="A93" i="1"/>
  <c r="A92" i="1"/>
  <c r="J84" i="1"/>
  <c r="J83" i="1" s="1"/>
  <c r="J82" i="1" s="1"/>
  <c r="H100" i="1" s="1"/>
  <c r="J77" i="1"/>
  <c r="J69" i="1"/>
  <c r="J68" i="1"/>
  <c r="H99" i="1" s="1"/>
  <c r="J67" i="1"/>
  <c r="J65" i="1" s="1"/>
  <c r="J64" i="1" s="1"/>
  <c r="H98" i="1" s="1"/>
  <c r="J66" i="1"/>
  <c r="J60" i="1"/>
  <c r="J55" i="1"/>
  <c r="J49" i="1"/>
  <c r="J48" i="1"/>
  <c r="J42" i="1"/>
  <c r="J41" i="1" s="1"/>
  <c r="H96" i="1" s="1"/>
  <c r="J35" i="1"/>
  <c r="H95" i="1" s="1"/>
  <c r="J30" i="1"/>
  <c r="J26" i="1"/>
  <c r="J24" i="1"/>
  <c r="J23" i="1"/>
  <c r="J21" i="1"/>
  <c r="H93" i="1" s="1"/>
  <c r="J15" i="1"/>
  <c r="J14" i="1"/>
  <c r="J13" i="1"/>
  <c r="J12" i="1"/>
  <c r="J11" i="1"/>
  <c r="J10" i="1"/>
  <c r="J9" i="1"/>
  <c r="J8" i="1"/>
  <c r="E26" i="3" l="1"/>
  <c r="E24" i="3"/>
  <c r="E23" i="3"/>
  <c r="E22" i="3"/>
  <c r="E21" i="3"/>
  <c r="E20" i="3"/>
  <c r="E19" i="3"/>
  <c r="F7" i="1" l="1"/>
  <c r="F6" i="1"/>
  <c r="J7" i="1" l="1"/>
  <c r="J6" i="1" s="1"/>
  <c r="J87" i="1" l="1"/>
  <c r="H92" i="1"/>
  <c r="J5" i="1"/>
  <c r="H101" i="1" l="1"/>
</calcChain>
</file>

<file path=xl/sharedStrings.xml><?xml version="1.0" encoding="utf-8"?>
<sst xmlns="http://schemas.openxmlformats.org/spreadsheetml/2006/main" count="144" uniqueCount="129">
  <si>
    <t>DESCRIPCIÓN</t>
  </si>
  <si>
    <t>CARGO</t>
  </si>
  <si>
    <t>Fecha 
de ingreso</t>
  </si>
  <si>
    <t>Fecha 
de egreso</t>
  </si>
  <si>
    <t>Cantidad</t>
  </si>
  <si>
    <t>Duración (meses)</t>
  </si>
  <si>
    <t>Sueldo Básico / PU (Soles)</t>
  </si>
  <si>
    <t>Costo Empresa / Total
(soles / mes)</t>
  </si>
  <si>
    <t>IMPORTE TOTAL
SOLES</t>
  </si>
  <si>
    <t>GASTOS DE GESTIÓN DEL CONTRATISTA</t>
  </si>
  <si>
    <t>01 PROFESIONALES Y MANO DE OBRA INDIRECTA</t>
  </si>
  <si>
    <t>Costo Empresa:</t>
  </si>
  <si>
    <t>01.06  SOCIAL</t>
  </si>
  <si>
    <t>02 TRASLADO DE PERSONAL</t>
  </si>
  <si>
    <t>Pasajes terrestres (personal indirecto)</t>
  </si>
  <si>
    <t>03.01 EQUIPOS DE PROTECCIÓN PERSONAL</t>
  </si>
  <si>
    <t>Equipos de protección personal indirecto</t>
  </si>
  <si>
    <t>03.02 AREA MEDICA</t>
  </si>
  <si>
    <t>EMO ( Ingreso )</t>
  </si>
  <si>
    <t>EMO ( Periodico )</t>
  </si>
  <si>
    <t>EMO ( Salida )</t>
  </si>
  <si>
    <t>03.03 COSTOS COVID</t>
  </si>
  <si>
    <t>04 ALIMENTACIÓN Y HOSPEDAJE</t>
  </si>
  <si>
    <t>05 OFICINAS Y CONSUMIBLE DE OFICINA</t>
  </si>
  <si>
    <t>06 EQUIPAMIENTO, INFORMÁTICA Y COMUNICACIONES</t>
  </si>
  <si>
    <t>06.01 EQUIPOS INFORMÁTICOS</t>
  </si>
  <si>
    <t>06.02 EQUIPOS DE COMUNICACIÓN</t>
  </si>
  <si>
    <t>07 MAQUINARIAS, EQUIPOS Y VEHÍCULOS INDIRECTOS</t>
  </si>
  <si>
    <t>07.01 VEHÍCULOS PARA TRASLADO DE PERSONAL</t>
  </si>
  <si>
    <t>Camioneta 4x4 Cabina doble; incluye chofer, combustible -1</t>
  </si>
  <si>
    <t>Camioneta 4x4 Cabina doble; incluye chofer, combustible -2</t>
  </si>
  <si>
    <t>08 PROGRAMAS DE PLAN DE BUENA VECINDAD Y RELACIONES PUBLICAS</t>
  </si>
  <si>
    <t xml:space="preserve">08.01 PROGRAMAS DE PLAN DE BUENA VECINDAD Y RELACIONES PUBLICAS </t>
  </si>
  <si>
    <t>Programa de Manejo de Conflictos</t>
  </si>
  <si>
    <t>Programa de Acompañamiento a las Areas de Ingenieria y de Liberación de Predios</t>
  </si>
  <si>
    <t>Programa de Contratación temporal de personal local</t>
  </si>
  <si>
    <t>Programa de Adquisiciones de Productos Locales</t>
  </si>
  <si>
    <t xml:space="preserve">Programa de comunicación y consulta  </t>
  </si>
  <si>
    <t xml:space="preserve">Programa de Atención a Quejas y Reclamos  </t>
  </si>
  <si>
    <t>08.02 SERVICIO DE COMUNICACIÓN</t>
  </si>
  <si>
    <t>ACUMULADO MENSUAL DE GASTOS GENERALES</t>
  </si>
  <si>
    <t>RESUMEN GASTOS GENERALES</t>
  </si>
  <si>
    <t>% GG</t>
  </si>
  <si>
    <t>TOTAL</t>
  </si>
  <si>
    <t>TOTAL GASTOS GENERALES</t>
  </si>
  <si>
    <t>09 PPC y PRC</t>
  </si>
  <si>
    <t>09.01 PRC</t>
  </si>
  <si>
    <t>09.02 PPC</t>
  </si>
  <si>
    <t>Tiempo</t>
  </si>
  <si>
    <t>Participación</t>
  </si>
  <si>
    <t>Costo Unitario</t>
  </si>
  <si>
    <t>Costo Total</t>
  </si>
  <si>
    <t>(mes)</t>
  </si>
  <si>
    <t>(%)</t>
  </si>
  <si>
    <t>Programa de comunicación y consulta</t>
  </si>
  <si>
    <t>Programa de Acompañamiento de Liberación de Predios</t>
  </si>
  <si>
    <t>RÍOS Huaura</t>
  </si>
  <si>
    <t>DESCRIPCIÓN RECURSO</t>
  </si>
  <si>
    <t>SUELDO BRUTO 
(PEN)</t>
  </si>
  <si>
    <t>SUELDO BRUTO + BENEFICIOS ( MES)
(PEN)</t>
  </si>
  <si>
    <t>Conductor 1</t>
  </si>
  <si>
    <t>Conductor 2</t>
  </si>
  <si>
    <t>05.01 OFICINAS DE ATENCIÓN AL PÚBLICO</t>
  </si>
  <si>
    <t>06.03 LICIENCIA DE SOFTWARE</t>
  </si>
  <si>
    <t>COSTOS DETERMINADOS - SERVICIO DE GESTIÓN SOCIAL</t>
  </si>
  <si>
    <t>01 PROFESIONALES Y MANO DE OBRA INDIRECTA HUAURA</t>
  </si>
  <si>
    <t>Monitoreo de riesgos sociales</t>
  </si>
  <si>
    <t xml:space="preserve">Monitoreo de partes de interesadas </t>
  </si>
  <si>
    <t>Acompañamiento al equipo predial, para informar de los beneficios del proyecto, el proceso de afectación predial y promover disposición favorable al mismo con los afectados</t>
  </si>
  <si>
    <t xml:space="preserve">Reuniones de coordinación entre el equipo de diseño y el área social para alinear información sobre el avance del diseño </t>
  </si>
  <si>
    <t xml:space="preserve">Socialización de las soluciones de interferencias con el área de diseño, para el adecuado involucramiento de los afectados y partes interesadas. </t>
  </si>
  <si>
    <t>Reuniones de coordinación con actores claves para la identificación de estrategias que faciliten la liberación predial, con actores renuentes; según corresponda.</t>
  </si>
  <si>
    <t>Registrar la incorporación de Mano de Obra Local (MOL) no calificada a El Proyecto por subcontratista</t>
  </si>
  <si>
    <t>Realizar charlas a los trabajadores del proyecto, sobre lineamientos de Relaciones Comunitarias y el Código de Conducta</t>
  </si>
  <si>
    <t>PROGRAMA DE ADQUISICIONES DE BIENES Y SERVICIOS LOCALES</t>
  </si>
  <si>
    <t>Registrar la cantidad de proveedores de bienes y servicios locales involucrados por los subcontratistas de El Proyecto</t>
  </si>
  <si>
    <t>Reuniones y/o visitas informativas u otras metodologías para informar a los proveedores locales sobre los beneficios del proyecto y código de conducta.</t>
  </si>
  <si>
    <t xml:space="preserve">
Reuniones de socialización, información, sensibilización y coordinaciones con las poblaciones del área de influencia del proyecto, autoridades locales y partes interesadas del proyecto.</t>
  </si>
  <si>
    <t>Mapear noticias emitidas sobre El Proyecto en los diversos medios de comunicación local y /o nacional</t>
  </si>
  <si>
    <t>Producir material informativo sobre El Proyecto.</t>
  </si>
  <si>
    <t xml:space="preserve"> Oficina de información itinerante </t>
  </si>
  <si>
    <t>Desarrollar visitas guiadas con partes interesadas de El Proyecto</t>
  </si>
  <si>
    <t>PROGRAMA DE ATENCIÓN DE QUEJAS, RECLAMOS</t>
  </si>
  <si>
    <t xml:space="preserve">Gestión de solicitudes, quejas, reclamos. </t>
  </si>
  <si>
    <t>Liliana Himelda</t>
  </si>
  <si>
    <t>Muñoz Villar</t>
  </si>
  <si>
    <t>David Rafael</t>
  </si>
  <si>
    <t>Alvino Chavez</t>
  </si>
  <si>
    <t>Isabel Julissa</t>
  </si>
  <si>
    <t>Ruiz Carhuamaca</t>
  </si>
  <si>
    <t>Marco Antonio</t>
  </si>
  <si>
    <t>Zambrano Vilchez</t>
  </si>
  <si>
    <t>Patricia Milagro</t>
  </si>
  <si>
    <t>Magno Palomino</t>
  </si>
  <si>
    <t>Flor Annelisse</t>
  </si>
  <si>
    <t>Pari Mejía</t>
  </si>
  <si>
    <t>Cesar</t>
  </si>
  <si>
    <t>Zarate Medina</t>
  </si>
  <si>
    <t>Amy Rossy</t>
  </si>
  <si>
    <t>Avalos Ibañez</t>
  </si>
  <si>
    <t xml:space="preserve">Jhon </t>
  </si>
  <si>
    <t>Tupia Roque</t>
  </si>
  <si>
    <t>Stefany Alice</t>
  </si>
  <si>
    <t>Del Castilo Corcuera</t>
  </si>
  <si>
    <t>Maria Elena</t>
  </si>
  <si>
    <t>Vergara Ramos</t>
  </si>
  <si>
    <t>Tamara Dhayanna</t>
  </si>
  <si>
    <t>Gonzales Rosales</t>
  </si>
  <si>
    <t>NN</t>
  </si>
  <si>
    <t>Supervisora</t>
  </si>
  <si>
    <t>Relacionista</t>
  </si>
  <si>
    <t>Asistente</t>
  </si>
  <si>
    <t>03 IMPLEMENTOS DE SEGURIDAD y SALUD OCUPACIONAL (INCL. GASTOS COVID)</t>
  </si>
  <si>
    <t>Hospedaje</t>
  </si>
  <si>
    <t>Alimentación</t>
  </si>
  <si>
    <t>Oficina</t>
  </si>
  <si>
    <t>Mantenimiento</t>
  </si>
  <si>
    <t>Mobiliario</t>
  </si>
  <si>
    <t>Útiles</t>
  </si>
  <si>
    <t>PC Portatil</t>
  </si>
  <si>
    <t>Impresora</t>
  </si>
  <si>
    <t>Proyector ekran</t>
  </si>
  <si>
    <t>Celulares</t>
  </si>
  <si>
    <t>Servicio telefónico</t>
  </si>
  <si>
    <t>Internet oficina</t>
  </si>
  <si>
    <t>Radio walkie talkie</t>
  </si>
  <si>
    <t>Licencia Office</t>
  </si>
  <si>
    <t>Licencia editor de videos y fotos</t>
  </si>
  <si>
    <t>Materiales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</si>
</sst>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#,##0_ ;[Red]\-#,##0\ "/>
    <numFmt numFmtId="165" formatCode="#,##0.00_ ;[Red]\-#,##0.00\ "/>
    <numFmt numFmtId="166" formatCode="d/mmm/yy"/>
    <numFmt numFmtId="167" formatCode="&quot;S/&quot;\ #,##0"/>
    <numFmt numFmtId="168" formatCode="#,##0.0"/>
    <numFmt numFmtId="169" formatCode="0.0%"/>
    <numFmt numFmtId="170" formatCode="_ * #,##0.0_ ;_ * \-#,##0.0_ ;_ * &quot;-&quot;??_ ;_ @_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 Black"/>
      <family val="2"/>
    </font>
    <font>
      <b/>
      <sz val="16"/>
      <name val="Arial Black"/>
      <family val="2"/>
    </font>
    <font>
      <b/>
      <sz val="9"/>
      <color theme="0"/>
      <name val="Arial Narrow"/>
      <family val="2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b/>
      <sz val="12"/>
      <color theme="0"/>
      <name val="Arial Narrow"/>
      <family val="2"/>
    </font>
    <font>
      <b/>
      <sz val="9"/>
      <name val="Calibri"/>
      <family val="2"/>
      <scheme val="minor"/>
    </font>
    <font>
      <b/>
      <u/>
      <sz val="9"/>
      <color theme="0"/>
      <name val="Calibri"/>
      <family val="2"/>
      <scheme val="minor"/>
    </font>
    <font>
      <b/>
      <sz val="10"/>
      <name val="Arial Narrow"/>
      <family val="2"/>
    </font>
    <font>
      <b/>
      <u/>
      <sz val="9"/>
      <name val="Calibri"/>
      <family val="2"/>
      <scheme val="minor"/>
    </font>
    <font>
      <sz val="10"/>
      <name val="Arial Narrow"/>
      <family val="2"/>
    </font>
    <font>
      <sz val="10"/>
      <color rgb="FFFF0000"/>
      <name val="Arial Narrow"/>
      <family val="2"/>
    </font>
    <font>
      <sz val="9"/>
      <color theme="0"/>
      <name val="Arial Narrow"/>
      <family val="2"/>
    </font>
    <font>
      <sz val="9"/>
      <color rgb="FFFF0000"/>
      <name val="Arial Narrow"/>
      <family val="2"/>
    </font>
    <font>
      <b/>
      <sz val="10"/>
      <color theme="0"/>
      <name val="Arial Narrow"/>
      <family val="2"/>
    </font>
    <font>
      <b/>
      <sz val="11"/>
      <name val="Arial Narrow"/>
      <family val="2"/>
    </font>
    <font>
      <sz val="10"/>
      <color indexed="8"/>
      <name val="Arial"/>
      <family val="2"/>
    </font>
    <font>
      <sz val="9"/>
      <name val="Arial Narrow"/>
      <family val="2"/>
    </font>
    <font>
      <b/>
      <sz val="8"/>
      <color rgb="FF595959"/>
      <name val="Calibri"/>
      <family val="2"/>
    </font>
    <font>
      <sz val="8"/>
      <color rgb="FF595959"/>
      <name val="Calibri"/>
      <family val="2"/>
    </font>
    <font>
      <sz val="8"/>
      <color rgb="FF000000"/>
      <name val="Calibri"/>
      <family val="2"/>
    </font>
    <font>
      <sz val="10"/>
      <color rgb="FF595959"/>
      <name val="Calibri"/>
      <family val="2"/>
    </font>
    <font>
      <b/>
      <sz val="9"/>
      <name val="Arial"/>
      <family val="2"/>
    </font>
    <font>
      <b/>
      <sz val="9"/>
      <color theme="0"/>
      <name val="Calibri"/>
      <family val="2"/>
      <scheme val="minor"/>
    </font>
    <font>
      <sz val="9"/>
      <name val="Arial"/>
      <family val="2"/>
    </font>
    <font>
      <sz val="9"/>
      <color rgb="FF0070C0"/>
      <name val="Arial"/>
      <family val="2"/>
    </font>
    <font>
      <sz val="10"/>
      <color theme="1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/>
      <diagonal/>
    </border>
    <border>
      <left/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theme="0" tint="-0.34998626667073579"/>
      </right>
      <top/>
      <bottom/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thin">
        <color indexed="64"/>
      </right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/>
      <diagonal/>
    </border>
    <border>
      <left/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5">
    <xf numFmtId="0" fontId="0" fillId="0" borderId="0" xfId="0"/>
    <xf numFmtId="0" fontId="3" fillId="2" borderId="0" xfId="2" applyFont="1" applyFill="1" applyAlignment="1">
      <alignment horizontal="left" vertical="center"/>
    </xf>
    <xf numFmtId="0" fontId="3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5" fillId="3" borderId="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vertical="center"/>
    </xf>
    <xf numFmtId="0" fontId="6" fillId="3" borderId="10" xfId="2" applyFont="1" applyFill="1" applyBorder="1" applyAlignment="1">
      <alignment vertical="center"/>
    </xf>
    <xf numFmtId="0" fontId="6" fillId="3" borderId="10" xfId="2" applyFont="1" applyFill="1" applyBorder="1" applyAlignment="1">
      <alignment horizontal="center" vertical="center"/>
    </xf>
    <xf numFmtId="0" fontId="7" fillId="3" borderId="10" xfId="2" applyFont="1" applyFill="1" applyBorder="1" applyAlignment="1">
      <alignment horizontal="center" vertical="center"/>
    </xf>
    <xf numFmtId="164" fontId="7" fillId="3" borderId="10" xfId="2" applyNumberFormat="1" applyFont="1" applyFill="1" applyBorder="1" applyAlignment="1">
      <alignment horizontal="right" vertical="center"/>
    </xf>
    <xf numFmtId="165" fontId="8" fillId="3" borderId="11" xfId="2" applyNumberFormat="1" applyFont="1" applyFill="1" applyBorder="1" applyAlignment="1">
      <alignment horizontal="right" vertical="center"/>
    </xf>
    <xf numFmtId="0" fontId="9" fillId="5" borderId="12" xfId="0" applyFont="1" applyFill="1" applyBorder="1" applyAlignment="1">
      <alignment vertical="center"/>
    </xf>
    <xf numFmtId="0" fontId="9" fillId="5" borderId="13" xfId="0" applyFont="1" applyFill="1" applyBorder="1" applyAlignment="1">
      <alignment vertical="center"/>
    </xf>
    <xf numFmtId="0" fontId="10" fillId="5" borderId="13" xfId="0" applyFont="1" applyFill="1" applyBorder="1" applyAlignment="1">
      <alignment vertical="center"/>
    </xf>
    <xf numFmtId="3" fontId="9" fillId="5" borderId="13" xfId="0" applyNumberFormat="1" applyFont="1" applyFill="1" applyBorder="1" applyAlignment="1">
      <alignment horizontal="center" vertical="center"/>
    </xf>
    <xf numFmtId="165" fontId="11" fillId="5" borderId="14" xfId="2" applyNumberFormat="1" applyFont="1" applyFill="1" applyBorder="1" applyAlignment="1">
      <alignment horizontal="right" vertical="center"/>
    </xf>
    <xf numFmtId="0" fontId="9" fillId="6" borderId="15" xfId="0" applyFont="1" applyFill="1" applyBorder="1" applyAlignment="1">
      <alignment vertical="center"/>
    </xf>
    <xf numFmtId="0" fontId="9" fillId="6" borderId="16" xfId="0" applyFont="1" applyFill="1" applyBorder="1" applyAlignment="1">
      <alignment vertical="center"/>
    </xf>
    <xf numFmtId="0" fontId="12" fillId="6" borderId="16" xfId="0" applyFont="1" applyFill="1" applyBorder="1" applyAlignment="1">
      <alignment vertical="center"/>
    </xf>
    <xf numFmtId="0" fontId="11" fillId="6" borderId="16" xfId="2" applyFont="1" applyFill="1" applyBorder="1" applyAlignment="1">
      <alignment horizontal="center" vertical="center"/>
    </xf>
    <xf numFmtId="3" fontId="11" fillId="6" borderId="16" xfId="2" applyNumberFormat="1" applyFont="1" applyFill="1" applyBorder="1" applyAlignment="1">
      <alignment horizontal="center" vertical="center"/>
    </xf>
    <xf numFmtId="43" fontId="13" fillId="6" borderId="16" xfId="2" applyNumberFormat="1" applyFont="1" applyFill="1" applyBorder="1" applyAlignment="1">
      <alignment horizontal="center" vertical="center"/>
    </xf>
    <xf numFmtId="43" fontId="13" fillId="6" borderId="16" xfId="2" applyNumberFormat="1" applyFont="1" applyFill="1" applyBorder="1" applyAlignment="1">
      <alignment horizontal="right" vertical="center"/>
    </xf>
    <xf numFmtId="43" fontId="11" fillId="6" borderId="17" xfId="2" applyNumberFormat="1" applyFont="1" applyFill="1" applyBorder="1" applyAlignment="1">
      <alignment horizontal="right" vertical="center"/>
    </xf>
    <xf numFmtId="0" fontId="9" fillId="5" borderId="15" xfId="0" applyFont="1" applyFill="1" applyBorder="1" applyAlignment="1">
      <alignment vertical="center"/>
    </xf>
    <xf numFmtId="0" fontId="9" fillId="5" borderId="16" xfId="0" applyFont="1" applyFill="1" applyBorder="1" applyAlignment="1">
      <alignment vertical="center"/>
    </xf>
    <xf numFmtId="0" fontId="10" fillId="5" borderId="16" xfId="0" applyFont="1" applyFill="1" applyBorder="1" applyAlignment="1">
      <alignment vertical="center"/>
    </xf>
    <xf numFmtId="0" fontId="9" fillId="5" borderId="16" xfId="0" applyFont="1" applyFill="1" applyBorder="1" applyAlignment="1">
      <alignment horizontal="center" vertical="center"/>
    </xf>
    <xf numFmtId="165" fontId="11" fillId="5" borderId="17" xfId="2" applyNumberFormat="1" applyFont="1" applyFill="1" applyBorder="1" applyAlignment="1">
      <alignment horizontal="right" vertical="center"/>
    </xf>
    <xf numFmtId="43" fontId="13" fillId="0" borderId="0" xfId="1" applyFont="1" applyFill="1" applyAlignment="1">
      <alignment vertical="center"/>
    </xf>
    <xf numFmtId="0" fontId="9" fillId="6" borderId="34" xfId="0" applyFont="1" applyFill="1" applyBorder="1" applyAlignment="1">
      <alignment vertical="center"/>
    </xf>
    <xf numFmtId="0" fontId="9" fillId="6" borderId="35" xfId="0" applyFont="1" applyFill="1" applyBorder="1" applyAlignment="1">
      <alignment vertical="center"/>
    </xf>
    <xf numFmtId="0" fontId="12" fillId="6" borderId="35" xfId="0" applyFont="1" applyFill="1" applyBorder="1" applyAlignment="1">
      <alignment vertical="center"/>
    </xf>
    <xf numFmtId="0" fontId="11" fillId="6" borderId="35" xfId="2" applyFont="1" applyFill="1" applyBorder="1" applyAlignment="1">
      <alignment horizontal="center" vertical="center"/>
    </xf>
    <xf numFmtId="3" fontId="11" fillId="6" borderId="35" xfId="2" applyNumberFormat="1" applyFont="1" applyFill="1" applyBorder="1" applyAlignment="1">
      <alignment horizontal="center" vertical="center"/>
    </xf>
    <xf numFmtId="43" fontId="13" fillId="6" borderId="35" xfId="2" applyNumberFormat="1" applyFont="1" applyFill="1" applyBorder="1" applyAlignment="1">
      <alignment horizontal="center" vertical="center"/>
    </xf>
    <xf numFmtId="43" fontId="13" fillId="6" borderId="35" xfId="2" applyNumberFormat="1" applyFont="1" applyFill="1" applyBorder="1" applyAlignment="1">
      <alignment horizontal="right" vertical="center"/>
    </xf>
    <xf numFmtId="43" fontId="11" fillId="6" borderId="36" xfId="2" applyNumberFormat="1" applyFont="1" applyFill="1" applyBorder="1" applyAlignment="1">
      <alignment horizontal="right" vertical="center"/>
    </xf>
    <xf numFmtId="0" fontId="5" fillId="3" borderId="37" xfId="2" applyFont="1" applyFill="1" applyBorder="1" applyAlignment="1">
      <alignment vertical="center"/>
    </xf>
    <xf numFmtId="0" fontId="5" fillId="3" borderId="38" xfId="2" applyFont="1" applyFill="1" applyBorder="1" applyAlignment="1">
      <alignment vertical="center"/>
    </xf>
    <xf numFmtId="0" fontId="5" fillId="3" borderId="38" xfId="2" applyFont="1" applyFill="1" applyBorder="1" applyAlignment="1">
      <alignment horizontal="center" vertical="center"/>
    </xf>
    <xf numFmtId="0" fontId="15" fillId="3" borderId="38" xfId="2" applyFont="1" applyFill="1" applyBorder="1" applyAlignment="1">
      <alignment horizontal="center" vertical="center"/>
    </xf>
    <xf numFmtId="164" fontId="15" fillId="3" borderId="38" xfId="2" applyNumberFormat="1" applyFont="1" applyFill="1" applyBorder="1" applyAlignment="1">
      <alignment horizontal="right" vertical="center"/>
    </xf>
    <xf numFmtId="165" fontId="5" fillId="3" borderId="39" xfId="2" applyNumberFormat="1" applyFont="1" applyFill="1" applyBorder="1" applyAlignment="1">
      <alignment horizontal="right" vertical="center"/>
    </xf>
    <xf numFmtId="0" fontId="16" fillId="2" borderId="0" xfId="2" applyFont="1" applyFill="1" applyAlignment="1">
      <alignment vertical="center"/>
    </xf>
    <xf numFmtId="0" fontId="16" fillId="2" borderId="0" xfId="2" applyFont="1" applyFill="1" applyAlignment="1">
      <alignment horizontal="center" vertical="center"/>
    </xf>
    <xf numFmtId="0" fontId="13" fillId="2" borderId="0" xfId="2" applyFont="1" applyFill="1" applyAlignment="1">
      <alignment horizontal="center" vertical="center"/>
    </xf>
    <xf numFmtId="164" fontId="13" fillId="2" borderId="0" xfId="2" applyNumberFormat="1" applyFont="1" applyFill="1" applyAlignment="1">
      <alignment horizontal="right" vertical="center"/>
    </xf>
    <xf numFmtId="0" fontId="14" fillId="2" borderId="0" xfId="2" applyFont="1" applyFill="1" applyAlignment="1">
      <alignment vertical="center"/>
    </xf>
    <xf numFmtId="0" fontId="14" fillId="2" borderId="0" xfId="2" applyFont="1" applyFill="1" applyAlignment="1">
      <alignment horizontal="center" vertical="center"/>
    </xf>
    <xf numFmtId="10" fontId="13" fillId="2" borderId="37" xfId="3" applyNumberFormat="1" applyFont="1" applyFill="1" applyBorder="1" applyAlignment="1">
      <alignment horizontal="left" vertical="center"/>
    </xf>
    <xf numFmtId="0" fontId="2" fillId="0" borderId="38" xfId="4" applyBorder="1" applyAlignment="1">
      <alignment horizontal="left"/>
    </xf>
    <xf numFmtId="43" fontId="11" fillId="2" borderId="39" xfId="3" applyNumberFormat="1" applyFont="1" applyFill="1" applyBorder="1" applyAlignment="1">
      <alignment horizontal="right" vertical="center"/>
    </xf>
    <xf numFmtId="0" fontId="2" fillId="0" borderId="0" xfId="4"/>
    <xf numFmtId="43" fontId="13" fillId="2" borderId="0" xfId="1" applyFont="1" applyFill="1" applyAlignment="1">
      <alignment horizontal="right" vertical="center"/>
    </xf>
    <xf numFmtId="4" fontId="14" fillId="2" borderId="0" xfId="2" applyNumberFormat="1" applyFont="1" applyFill="1" applyAlignment="1">
      <alignment horizontal="center" vertical="center"/>
    </xf>
    <xf numFmtId="0" fontId="6" fillId="3" borderId="40" xfId="2" applyFont="1" applyFill="1" applyBorder="1" applyAlignment="1">
      <alignment vertical="center"/>
    </xf>
    <xf numFmtId="0" fontId="6" fillId="3" borderId="41" xfId="2" applyFont="1" applyFill="1" applyBorder="1" applyAlignment="1">
      <alignment vertical="center"/>
    </xf>
    <xf numFmtId="0" fontId="6" fillId="3" borderId="41" xfId="2" applyFont="1" applyFill="1" applyBorder="1" applyAlignment="1">
      <alignment horizontal="center" vertical="center"/>
    </xf>
    <xf numFmtId="4" fontId="5" fillId="3" borderId="42" xfId="2" applyNumberFormat="1" applyFont="1" applyFill="1" applyBorder="1" applyAlignment="1">
      <alignment horizontal="center" vertical="center"/>
    </xf>
    <xf numFmtId="4" fontId="5" fillId="3" borderId="43" xfId="2" applyNumberFormat="1" applyFont="1" applyFill="1" applyBorder="1" applyAlignment="1">
      <alignment horizontal="center" vertical="center"/>
    </xf>
    <xf numFmtId="4" fontId="17" fillId="3" borderId="44" xfId="2" applyNumberFormat="1" applyFont="1" applyFill="1" applyBorder="1" applyAlignment="1">
      <alignment horizontal="center" vertical="center"/>
    </xf>
    <xf numFmtId="10" fontId="20" fillId="0" borderId="47" xfId="5" applyNumberFormat="1" applyFont="1" applyFill="1" applyBorder="1" applyAlignment="1">
      <alignment horizontal="right" vertical="center"/>
    </xf>
    <xf numFmtId="169" fontId="20" fillId="0" borderId="48" xfId="5" applyNumberFormat="1" applyFont="1" applyFill="1" applyBorder="1" applyAlignment="1">
      <alignment horizontal="right" vertical="center"/>
    </xf>
    <xf numFmtId="170" fontId="13" fillId="0" borderId="49" xfId="1" applyNumberFormat="1" applyFont="1" applyFill="1" applyBorder="1" applyAlignment="1">
      <alignment horizontal="right" vertical="center"/>
    </xf>
    <xf numFmtId="4" fontId="2" fillId="0" borderId="0" xfId="4" applyNumberFormat="1"/>
    <xf numFmtId="10" fontId="20" fillId="0" borderId="52" xfId="5" applyNumberFormat="1" applyFont="1" applyFill="1" applyBorder="1" applyAlignment="1">
      <alignment horizontal="right" vertical="center"/>
    </xf>
    <xf numFmtId="169" fontId="20" fillId="0" borderId="53" xfId="5" applyNumberFormat="1" applyFont="1" applyFill="1" applyBorder="1" applyAlignment="1">
      <alignment horizontal="right" vertical="center"/>
    </xf>
    <xf numFmtId="170" fontId="13" fillId="0" borderId="54" xfId="1" applyNumberFormat="1" applyFont="1" applyFill="1" applyBorder="1" applyAlignment="1">
      <alignment horizontal="right" vertical="center"/>
    </xf>
    <xf numFmtId="0" fontId="17" fillId="3" borderId="55" xfId="2" applyFont="1" applyFill="1" applyBorder="1" applyAlignment="1">
      <alignment horizontal="left" vertical="center"/>
    </xf>
    <xf numFmtId="0" fontId="17" fillId="3" borderId="56" xfId="2" applyFont="1" applyFill="1" applyBorder="1" applyAlignment="1">
      <alignment horizontal="left" vertical="center"/>
    </xf>
    <xf numFmtId="0" fontId="17" fillId="3" borderId="56" xfId="2" applyFont="1" applyFill="1" applyBorder="1" applyAlignment="1">
      <alignment horizontal="center" vertical="center"/>
    </xf>
    <xf numFmtId="10" fontId="5" fillId="3" borderId="57" xfId="5" applyNumberFormat="1" applyFont="1" applyFill="1" applyBorder="1" applyAlignment="1">
      <alignment horizontal="right" vertical="center"/>
    </xf>
    <xf numFmtId="169" fontId="5" fillId="3" borderId="58" xfId="5" applyNumberFormat="1" applyFont="1" applyFill="1" applyBorder="1" applyAlignment="1">
      <alignment horizontal="right" vertical="center"/>
    </xf>
    <xf numFmtId="170" fontId="17" fillId="3" borderId="59" xfId="1" applyNumberFormat="1" applyFont="1" applyFill="1" applyBorder="1" applyAlignment="1">
      <alignment horizontal="right" vertical="center"/>
    </xf>
    <xf numFmtId="0" fontId="21" fillId="9" borderId="60" xfId="0" applyFont="1" applyFill="1" applyBorder="1" applyAlignment="1">
      <alignment horizontal="center" vertical="center"/>
    </xf>
    <xf numFmtId="0" fontId="21" fillId="9" borderId="60" xfId="0" applyFont="1" applyFill="1" applyBorder="1" applyAlignment="1">
      <alignment horizontal="left" vertical="center" wrapText="1"/>
    </xf>
    <xf numFmtId="0" fontId="22" fillId="9" borderId="60" xfId="0" applyFont="1" applyFill="1" applyBorder="1" applyAlignment="1">
      <alignment horizontal="center" vertical="center"/>
    </xf>
    <xf numFmtId="0" fontId="23" fillId="0" borderId="60" xfId="0" applyFont="1" applyBorder="1" applyAlignment="1">
      <alignment horizontal="left" vertical="center" wrapText="1"/>
    </xf>
    <xf numFmtId="0" fontId="22" fillId="0" borderId="60" xfId="0" applyFont="1" applyBorder="1" applyAlignment="1">
      <alignment horizontal="center" vertical="center"/>
    </xf>
    <xf numFmtId="43" fontId="22" fillId="0" borderId="60" xfId="0" applyNumberFormat="1" applyFont="1" applyBorder="1" applyAlignment="1">
      <alignment horizontal="center" vertical="center"/>
    </xf>
    <xf numFmtId="3" fontId="22" fillId="0" borderId="60" xfId="0" applyNumberFormat="1" applyFont="1" applyBorder="1" applyAlignment="1">
      <alignment horizontal="center" vertical="center"/>
    </xf>
    <xf numFmtId="0" fontId="0" fillId="0" borderId="60" xfId="0" applyBorder="1"/>
    <xf numFmtId="0" fontId="21" fillId="2" borderId="60" xfId="0" applyFont="1" applyFill="1" applyBorder="1" applyAlignment="1">
      <alignment horizontal="center" vertical="center"/>
    </xf>
    <xf numFmtId="3" fontId="21" fillId="9" borderId="60" xfId="0" applyNumberFormat="1" applyFont="1" applyFill="1" applyBorder="1" applyAlignment="1">
      <alignment horizontal="center" vertical="center"/>
    </xf>
    <xf numFmtId="0" fontId="24" fillId="0" borderId="60" xfId="0" applyFont="1" applyBorder="1" applyAlignment="1">
      <alignment horizontal="justify" vertical="center"/>
    </xf>
    <xf numFmtId="0" fontId="21" fillId="8" borderId="60" xfId="0" applyFont="1" applyFill="1" applyBorder="1" applyAlignment="1">
      <alignment horizontal="center" vertical="center"/>
    </xf>
    <xf numFmtId="0" fontId="26" fillId="11" borderId="63" xfId="0" applyFont="1" applyFill="1" applyBorder="1" applyAlignment="1">
      <alignment horizontal="center" vertical="center" wrapText="1"/>
    </xf>
    <xf numFmtId="0" fontId="26" fillId="11" borderId="64" xfId="0" applyFont="1" applyFill="1" applyBorder="1" applyAlignment="1">
      <alignment horizontal="center" vertical="center" wrapText="1"/>
    </xf>
    <xf numFmtId="0" fontId="27" fillId="0" borderId="60" xfId="2" applyFont="1" applyBorder="1" applyAlignment="1">
      <alignment horizontal="left" vertical="center" wrapText="1"/>
    </xf>
    <xf numFmtId="0" fontId="28" fillId="12" borderId="60" xfId="0" applyFont="1" applyFill="1" applyBorder="1" applyAlignment="1">
      <alignment horizontal="left" vertical="top" wrapText="1"/>
    </xf>
    <xf numFmtId="0" fontId="27" fillId="0" borderId="60" xfId="0" applyFont="1" applyBorder="1" applyAlignment="1">
      <alignment horizontal="left" vertical="top" wrapText="1"/>
    </xf>
    <xf numFmtId="0" fontId="27" fillId="2" borderId="63" xfId="0" applyFont="1" applyFill="1" applyBorder="1" applyAlignment="1">
      <alignment horizontal="center" vertical="top" wrapText="1"/>
    </xf>
    <xf numFmtId="0" fontId="27" fillId="0" borderId="64" xfId="0" applyFont="1" applyBorder="1" applyAlignment="1">
      <alignment horizontal="left" vertical="top" wrapText="1"/>
    </xf>
    <xf numFmtId="0" fontId="27" fillId="14" borderId="63" xfId="0" applyFont="1" applyFill="1" applyBorder="1" applyAlignment="1">
      <alignment horizontal="left" vertical="top" wrapText="1"/>
    </xf>
    <xf numFmtId="1" fontId="27" fillId="0" borderId="60" xfId="2" applyNumberFormat="1" applyFont="1" applyBorder="1" applyAlignment="1">
      <alignment horizontal="center" vertical="center" wrapText="1"/>
    </xf>
    <xf numFmtId="0" fontId="27" fillId="0" borderId="60" xfId="0" applyFont="1" applyBorder="1" applyAlignment="1">
      <alignment horizontal="center" vertical="center"/>
    </xf>
    <xf numFmtId="0" fontId="27" fillId="0" borderId="63" xfId="0" applyFont="1" applyBorder="1" applyAlignment="1">
      <alignment horizontal="center" vertical="center"/>
    </xf>
    <xf numFmtId="1" fontId="22" fillId="0" borderId="60" xfId="0" applyNumberFormat="1" applyFont="1" applyBorder="1" applyAlignment="1">
      <alignment horizontal="center" vertical="center"/>
    </xf>
    <xf numFmtId="169" fontId="27" fillId="0" borderId="60" xfId="6" applyNumberFormat="1" applyFont="1" applyBorder="1" applyAlignment="1">
      <alignment horizontal="center" vertical="center"/>
    </xf>
    <xf numFmtId="0" fontId="25" fillId="13" borderId="60" xfId="2" applyFont="1" applyFill="1" applyBorder="1" applyAlignment="1">
      <alignment horizontal="left" vertical="top" wrapText="1"/>
    </xf>
    <xf numFmtId="0" fontId="27" fillId="2" borderId="63" xfId="0" applyFont="1" applyFill="1" applyBorder="1" applyAlignment="1">
      <alignment vertical="center" wrapText="1"/>
    </xf>
    <xf numFmtId="0" fontId="27" fillId="2" borderId="64" xfId="0" applyFont="1" applyFill="1" applyBorder="1" applyAlignment="1">
      <alignment vertical="center" wrapText="1"/>
    </xf>
    <xf numFmtId="9" fontId="27" fillId="2" borderId="60" xfId="6" applyFont="1" applyFill="1" applyBorder="1" applyAlignment="1">
      <alignment horizontal="center" vertical="center"/>
    </xf>
    <xf numFmtId="43" fontId="11" fillId="0" borderId="60" xfId="2" applyNumberFormat="1" applyFont="1" applyFill="1" applyBorder="1" applyAlignment="1">
      <alignment horizontal="left" vertical="center"/>
    </xf>
    <xf numFmtId="43" fontId="9" fillId="0" borderId="60" xfId="7" applyFont="1" applyBorder="1" applyAlignment="1">
      <alignment horizontal="center" vertical="center"/>
    </xf>
    <xf numFmtId="43" fontId="11" fillId="0" borderId="60" xfId="2" applyNumberFormat="1" applyFont="1" applyFill="1" applyBorder="1" applyAlignment="1">
      <alignment horizontal="center" vertical="center"/>
    </xf>
    <xf numFmtId="0" fontId="13" fillId="0" borderId="60" xfId="2" applyFont="1" applyFill="1" applyBorder="1" applyAlignment="1">
      <alignment horizontal="left" vertical="center" indent="1"/>
    </xf>
    <xf numFmtId="166" fontId="13" fillId="0" borderId="60" xfId="2" applyNumberFormat="1" applyFont="1" applyFill="1" applyBorder="1" applyAlignment="1">
      <alignment horizontal="center" vertical="center"/>
    </xf>
    <xf numFmtId="3" fontId="13" fillId="0" borderId="60" xfId="2" applyNumberFormat="1" applyFont="1" applyFill="1" applyBorder="1" applyAlignment="1">
      <alignment horizontal="center" vertical="center"/>
    </xf>
    <xf numFmtId="43" fontId="13" fillId="0" borderId="60" xfId="2" applyNumberFormat="1" applyFont="1" applyFill="1" applyBorder="1" applyAlignment="1">
      <alignment horizontal="center" vertical="center"/>
    </xf>
    <xf numFmtId="43" fontId="13" fillId="0" borderId="60" xfId="2" applyNumberFormat="1" applyFont="1" applyFill="1" applyBorder="1" applyAlignment="1">
      <alignment horizontal="right" vertical="center"/>
    </xf>
    <xf numFmtId="0" fontId="29" fillId="0" borderId="60" xfId="2" applyFont="1" applyFill="1" applyBorder="1" applyAlignment="1">
      <alignment horizontal="left" vertical="center" indent="1"/>
    </xf>
    <xf numFmtId="167" fontId="13" fillId="0" borderId="60" xfId="2" applyNumberFormat="1" applyFont="1" applyFill="1" applyBorder="1" applyAlignment="1">
      <alignment horizontal="center" vertical="center"/>
    </xf>
    <xf numFmtId="0" fontId="13" fillId="0" borderId="25" xfId="2" applyFont="1" applyFill="1" applyBorder="1" applyAlignment="1">
      <alignment horizontal="left" vertical="center" indent="1"/>
    </xf>
    <xf numFmtId="0" fontId="13" fillId="0" borderId="26" xfId="2" applyFont="1" applyFill="1" applyBorder="1" applyAlignment="1">
      <alignment horizontal="left" vertical="center" indent="1"/>
    </xf>
    <xf numFmtId="0" fontId="13" fillId="0" borderId="18" xfId="2" applyFont="1" applyFill="1" applyBorder="1" applyAlignment="1">
      <alignment horizontal="left" vertical="center" indent="1"/>
    </xf>
    <xf numFmtId="166" fontId="13" fillId="0" borderId="19" xfId="2" applyNumberFormat="1" applyFont="1" applyFill="1" applyBorder="1" applyAlignment="1">
      <alignment horizontal="center" vertical="center"/>
    </xf>
    <xf numFmtId="3" fontId="13" fillId="0" borderId="19" xfId="2" applyNumberFormat="1" applyFont="1" applyFill="1" applyBorder="1" applyAlignment="1">
      <alignment horizontal="center" vertical="center"/>
    </xf>
    <xf numFmtId="43" fontId="13" fillId="0" borderId="19" xfId="2" applyNumberFormat="1" applyFont="1" applyFill="1" applyBorder="1" applyAlignment="1">
      <alignment horizontal="center" vertical="center"/>
    </xf>
    <xf numFmtId="43" fontId="13" fillId="0" borderId="19" xfId="2" applyNumberFormat="1" applyFont="1" applyFill="1" applyBorder="1" applyAlignment="1">
      <alignment horizontal="right" vertical="center"/>
    </xf>
    <xf numFmtId="43" fontId="13" fillId="0" borderId="21" xfId="2" applyNumberFormat="1" applyFont="1" applyFill="1" applyBorder="1" applyAlignment="1">
      <alignment horizontal="right" vertical="center"/>
    </xf>
    <xf numFmtId="0" fontId="13" fillId="0" borderId="27" xfId="2" applyFont="1" applyFill="1" applyBorder="1" applyAlignment="1">
      <alignment horizontal="left" vertical="center" indent="1"/>
    </xf>
    <xf numFmtId="0" fontId="13" fillId="0" borderId="0" xfId="2" applyFont="1" applyFill="1" applyBorder="1" applyAlignment="1">
      <alignment horizontal="left" vertical="center" indent="1"/>
    </xf>
    <xf numFmtId="168" fontId="13" fillId="0" borderId="19" xfId="2" applyNumberFormat="1" applyFont="1" applyFill="1" applyBorder="1" applyAlignment="1">
      <alignment horizontal="center" vertical="center"/>
    </xf>
    <xf numFmtId="43" fontId="13" fillId="0" borderId="23" xfId="2" applyNumberFormat="1" applyFont="1" applyFill="1" applyBorder="1" applyAlignment="1">
      <alignment horizontal="center" vertical="center"/>
    </xf>
    <xf numFmtId="0" fontId="13" fillId="0" borderId="28" xfId="2" applyFont="1" applyFill="1" applyBorder="1" applyAlignment="1">
      <alignment horizontal="left" vertical="center" indent="1"/>
    </xf>
    <xf numFmtId="0" fontId="13" fillId="0" borderId="29" xfId="2" applyFont="1" applyFill="1" applyBorder="1" applyAlignment="1">
      <alignment horizontal="left" vertical="center" indent="1"/>
    </xf>
    <xf numFmtId="0" fontId="13" fillId="0" borderId="22" xfId="2" applyFont="1" applyFill="1" applyBorder="1" applyAlignment="1">
      <alignment horizontal="left" vertical="center" indent="1"/>
    </xf>
    <xf numFmtId="3" fontId="13" fillId="0" borderId="23" xfId="2" applyNumberFormat="1" applyFont="1" applyFill="1" applyBorder="1" applyAlignment="1">
      <alignment horizontal="center" vertical="center"/>
    </xf>
    <xf numFmtId="43" fontId="13" fillId="0" borderId="23" xfId="2" applyNumberFormat="1" applyFont="1" applyFill="1" applyBorder="1" applyAlignment="1">
      <alignment horizontal="right" vertical="center"/>
    </xf>
    <xf numFmtId="43" fontId="13" fillId="0" borderId="24" xfId="2" applyNumberFormat="1" applyFont="1" applyFill="1" applyBorder="1" applyAlignment="1">
      <alignment horizontal="right" vertical="center"/>
    </xf>
    <xf numFmtId="0" fontId="13" fillId="0" borderId="30" xfId="2" applyFont="1" applyFill="1" applyBorder="1" applyAlignment="1">
      <alignment horizontal="left" vertical="center" indent="1"/>
    </xf>
    <xf numFmtId="0" fontId="13" fillId="0" borderId="31" xfId="2" applyFont="1" applyFill="1" applyBorder="1" applyAlignment="1">
      <alignment horizontal="left" vertical="center" indent="1"/>
    </xf>
    <xf numFmtId="0" fontId="13" fillId="0" borderId="32" xfId="2" applyFont="1" applyFill="1" applyBorder="1" applyAlignment="1">
      <alignment horizontal="left" vertical="center" indent="1"/>
    </xf>
    <xf numFmtId="3" fontId="13" fillId="0" borderId="20" xfId="2" applyNumberFormat="1" applyFont="1" applyFill="1" applyBorder="1" applyAlignment="1">
      <alignment horizontal="center" vertical="center"/>
    </xf>
    <xf numFmtId="43" fontId="13" fillId="0" borderId="20" xfId="2" applyNumberFormat="1" applyFont="1" applyFill="1" applyBorder="1" applyAlignment="1">
      <alignment horizontal="center" vertical="center"/>
    </xf>
    <xf numFmtId="43" fontId="13" fillId="0" borderId="20" xfId="2" applyNumberFormat="1" applyFont="1" applyFill="1" applyBorder="1" applyAlignment="1">
      <alignment horizontal="right" vertical="center"/>
    </xf>
    <xf numFmtId="43" fontId="13" fillId="0" borderId="33" xfId="2" applyNumberFormat="1" applyFont="1" applyFill="1" applyBorder="1" applyAlignment="1">
      <alignment horizontal="right" vertical="center"/>
    </xf>
    <xf numFmtId="166" fontId="13" fillId="0" borderId="23" xfId="2" applyNumberFormat="1" applyFont="1" applyFill="1" applyBorder="1" applyAlignment="1">
      <alignment horizontal="center" vertical="center"/>
    </xf>
    <xf numFmtId="166" fontId="13" fillId="0" borderId="20" xfId="2" applyNumberFormat="1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vertical="center"/>
    </xf>
    <xf numFmtId="0" fontId="18" fillId="0" borderId="45" xfId="2" applyFont="1" applyFill="1" applyBorder="1" applyAlignment="1">
      <alignment vertical="center"/>
    </xf>
    <xf numFmtId="0" fontId="18" fillId="0" borderId="46" xfId="2" applyFont="1" applyFill="1" applyBorder="1" applyAlignment="1">
      <alignment vertical="center"/>
    </xf>
    <xf numFmtId="0" fontId="18" fillId="0" borderId="46" xfId="2" applyFont="1" applyFill="1" applyBorder="1" applyAlignment="1">
      <alignment horizontal="center" vertical="center"/>
    </xf>
    <xf numFmtId="0" fontId="18" fillId="0" borderId="50" xfId="2" applyFont="1" applyFill="1" applyBorder="1" applyAlignment="1">
      <alignment vertical="center"/>
    </xf>
    <xf numFmtId="0" fontId="18" fillId="0" borderId="51" xfId="2" applyFont="1" applyFill="1" applyBorder="1" applyAlignment="1">
      <alignment vertical="center"/>
    </xf>
    <xf numFmtId="0" fontId="18" fillId="0" borderId="51" xfId="2" applyFont="1" applyFill="1" applyBorder="1" applyAlignment="1">
      <alignment horizontal="center" vertical="center"/>
    </xf>
    <xf numFmtId="164" fontId="5" fillId="4" borderId="3" xfId="2" applyNumberFormat="1" applyFont="1" applyFill="1" applyBorder="1" applyAlignment="1">
      <alignment horizontal="center" vertical="center" wrapText="1"/>
    </xf>
    <xf numFmtId="164" fontId="5" fillId="4" borderId="7" xfId="2" applyNumberFormat="1" applyFont="1" applyFill="1" applyBorder="1" applyAlignment="1">
      <alignment horizontal="center" vertical="center" wrapText="1"/>
    </xf>
    <xf numFmtId="164" fontId="5" fillId="4" borderId="4" xfId="2" applyNumberFormat="1" applyFont="1" applyFill="1" applyBorder="1" applyAlignment="1">
      <alignment horizontal="center" vertical="center" wrapText="1"/>
    </xf>
    <xf numFmtId="164" fontId="5" fillId="4" borderId="8" xfId="2" applyNumberFormat="1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/>
    </xf>
    <xf numFmtId="0" fontId="21" fillId="8" borderId="61" xfId="0" applyFont="1" applyFill="1" applyBorder="1" applyAlignment="1">
      <alignment horizontal="center" vertical="center"/>
    </xf>
    <xf numFmtId="0" fontId="21" fillId="8" borderId="13" xfId="0" applyFont="1" applyFill="1" applyBorder="1" applyAlignment="1">
      <alignment horizontal="center" vertical="center"/>
    </xf>
    <xf numFmtId="0" fontId="21" fillId="8" borderId="62" xfId="0" applyFont="1" applyFill="1" applyBorder="1" applyAlignment="1">
      <alignment horizontal="center" vertical="center"/>
    </xf>
    <xf numFmtId="0" fontId="21" fillId="8" borderId="65" xfId="0" applyFont="1" applyFill="1" applyBorder="1" applyAlignment="1">
      <alignment horizontal="center" vertical="center"/>
    </xf>
    <xf numFmtId="0" fontId="21" fillId="8" borderId="66" xfId="0" applyFont="1" applyFill="1" applyBorder="1" applyAlignment="1">
      <alignment horizontal="center" vertical="center"/>
    </xf>
    <xf numFmtId="0" fontId="21" fillId="8" borderId="34" xfId="0" applyFont="1" applyFill="1" applyBorder="1" applyAlignment="1">
      <alignment horizontal="center" vertical="center"/>
    </xf>
    <xf numFmtId="0" fontId="21" fillId="8" borderId="36" xfId="0" applyFont="1" applyFill="1" applyBorder="1" applyAlignment="1">
      <alignment horizontal="center" vertical="center"/>
    </xf>
    <xf numFmtId="0" fontId="21" fillId="8" borderId="63" xfId="0" applyFont="1" applyFill="1" applyBorder="1" applyAlignment="1">
      <alignment horizontal="center" vertical="center"/>
    </xf>
    <xf numFmtId="0" fontId="21" fillId="8" borderId="64" xfId="0" applyFont="1" applyFill="1" applyBorder="1" applyAlignment="1">
      <alignment horizontal="center" vertical="center"/>
    </xf>
    <xf numFmtId="0" fontId="25" fillId="10" borderId="15" xfId="4" applyFont="1" applyFill="1" applyBorder="1" applyAlignment="1">
      <alignment horizontal="center" vertical="center" wrapText="1"/>
    </xf>
    <xf numFmtId="0" fontId="25" fillId="10" borderId="16" xfId="4" applyFont="1" applyFill="1" applyBorder="1" applyAlignment="1">
      <alignment horizontal="center" vertical="center" wrapText="1"/>
    </xf>
    <xf numFmtId="0" fontId="25" fillId="10" borderId="17" xfId="4" applyFont="1" applyFill="1" applyBorder="1" applyAlignment="1">
      <alignment horizontal="center" vertical="center" wrapText="1"/>
    </xf>
    <xf numFmtId="0" fontId="26" fillId="11" borderId="63" xfId="0" applyFont="1" applyFill="1" applyBorder="1" applyAlignment="1">
      <alignment horizontal="center" vertical="center" wrapText="1"/>
    </xf>
    <xf numFmtId="0" fontId="26" fillId="11" borderId="64" xfId="0" applyFont="1" applyFill="1" applyBorder="1" applyAlignment="1">
      <alignment horizontal="center" vertical="center" wrapText="1"/>
    </xf>
    <xf numFmtId="0" fontId="26" fillId="11" borderId="60" xfId="0" applyFont="1" applyFill="1" applyBorder="1" applyAlignment="1">
      <alignment horizontal="center" vertical="center" wrapText="1"/>
    </xf>
    <xf numFmtId="0" fontId="9" fillId="7" borderId="60" xfId="0" applyFont="1" applyFill="1" applyBorder="1" applyAlignment="1">
      <alignment horizontal="left" vertical="center"/>
    </xf>
    <xf numFmtId="2" fontId="27" fillId="0" borderId="60" xfId="2" applyNumberFormat="1" applyFont="1" applyFill="1" applyBorder="1" applyAlignment="1">
      <alignment horizontal="center" vertical="center"/>
    </xf>
    <xf numFmtId="3" fontId="22" fillId="9" borderId="60" xfId="0" applyNumberFormat="1" applyFont="1" applyFill="1" applyBorder="1" applyAlignment="1">
      <alignment horizontal="center" vertical="center"/>
    </xf>
    <xf numFmtId="3" fontId="22" fillId="0" borderId="60" xfId="0" applyNumberFormat="1" applyFont="1" applyFill="1" applyBorder="1" applyAlignment="1">
      <alignment horizontal="center" vertical="center"/>
    </xf>
    <xf numFmtId="2" fontId="22" fillId="14" borderId="60" xfId="0" applyNumberFormat="1" applyFont="1" applyFill="1" applyBorder="1" applyAlignment="1">
      <alignment horizontal="center" vertical="center"/>
    </xf>
    <xf numFmtId="2" fontId="27" fillId="0" borderId="60" xfId="2" applyNumberFormat="1" applyFont="1" applyFill="1" applyBorder="1" applyAlignment="1">
      <alignment horizontal="center" vertical="center" wrapText="1"/>
    </xf>
    <xf numFmtId="2" fontId="27" fillId="0" borderId="63" xfId="2" applyNumberFormat="1" applyFont="1" applyFill="1" applyBorder="1" applyAlignment="1">
      <alignment horizontal="center" vertical="center" wrapText="1"/>
    </xf>
    <xf numFmtId="2" fontId="21" fillId="6" borderId="60" xfId="0" applyNumberFormat="1" applyFont="1" applyFill="1" applyBorder="1" applyAlignment="1">
      <alignment horizontal="center" vertical="center"/>
    </xf>
    <xf numFmtId="2" fontId="27" fillId="0" borderId="60" xfId="0" applyNumberFormat="1" applyFont="1" applyFill="1" applyBorder="1" applyAlignment="1">
      <alignment horizontal="center" vertical="center"/>
    </xf>
    <xf numFmtId="2" fontId="21" fillId="14" borderId="60" xfId="0" applyNumberFormat="1" applyFont="1" applyFill="1" applyBorder="1" applyAlignment="1">
      <alignment horizontal="center" vertical="center"/>
    </xf>
    <xf numFmtId="2" fontId="27" fillId="0" borderId="60" xfId="0" applyNumberFormat="1" applyFont="1" applyBorder="1" applyAlignment="1">
      <alignment horizontal="center" vertical="center"/>
    </xf>
    <xf numFmtId="3" fontId="27" fillId="2" borderId="60" xfId="2" applyNumberFormat="1" applyFont="1" applyFill="1" applyBorder="1" applyAlignment="1">
      <alignment horizontal="center" vertical="center" wrapText="1"/>
    </xf>
    <xf numFmtId="0" fontId="22" fillId="6" borderId="60" xfId="0" applyFont="1" applyFill="1" applyBorder="1" applyAlignment="1">
      <alignment horizontal="center" vertical="center"/>
    </xf>
    <xf numFmtId="0" fontId="0" fillId="0" borderId="63" xfId="0" applyBorder="1" applyAlignment="1">
      <alignment horizontal="center"/>
    </xf>
    <xf numFmtId="0" fontId="0" fillId="0" borderId="64" xfId="0" applyBorder="1" applyAlignment="1">
      <alignment horizontal="center"/>
    </xf>
  </cellXfs>
  <cellStyles count="8">
    <cellStyle name="Millares" xfId="1" builtinId="3"/>
    <cellStyle name="Millares 2" xfId="7"/>
    <cellStyle name="Normal" xfId="0" builtinId="0"/>
    <cellStyle name="Normal 10" xfId="4"/>
    <cellStyle name="Normal 2 3" xfId="2"/>
    <cellStyle name="Porcentaje" xfId="6" builtinId="5"/>
    <cellStyle name="Porcentaje 10" xfId="3"/>
    <cellStyle name="Porcentaje 2" xfId="5"/>
  </cellStyles>
  <dxfs count="125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view="pageBreakPreview" topLeftCell="A82" zoomScaleNormal="100" zoomScaleSheetLayoutView="100" workbookViewId="0">
      <selection activeCell="J99" sqref="J99"/>
    </sheetView>
  </sheetViews>
  <sheetFormatPr baseColWidth="10" defaultRowHeight="14.4" x14ac:dyDescent="0.3"/>
  <cols>
    <col min="1" max="1" width="18.33203125" customWidth="1"/>
    <col min="2" max="2" width="18.88671875" customWidth="1"/>
  </cols>
  <sheetData>
    <row r="1" spans="1:10" ht="25.8" thickBot="1" x14ac:dyDescent="0.35">
      <c r="A1" s="1" t="s">
        <v>64</v>
      </c>
      <c r="B1" s="1"/>
      <c r="C1" s="1"/>
      <c r="D1" s="2"/>
      <c r="E1" s="2"/>
      <c r="F1" s="2"/>
      <c r="G1" s="3"/>
      <c r="H1" s="3"/>
      <c r="I1" s="3"/>
      <c r="J1" s="3"/>
    </row>
    <row r="2" spans="1:10" x14ac:dyDescent="0.3">
      <c r="A2" s="153" t="s">
        <v>0</v>
      </c>
      <c r="B2" s="4"/>
      <c r="C2" s="149" t="s">
        <v>1</v>
      </c>
      <c r="D2" s="149" t="s">
        <v>2</v>
      </c>
      <c r="E2" s="149" t="s">
        <v>3</v>
      </c>
      <c r="F2" s="149" t="s">
        <v>4</v>
      </c>
      <c r="G2" s="149" t="s">
        <v>5</v>
      </c>
      <c r="H2" s="149" t="s">
        <v>6</v>
      </c>
      <c r="I2" s="149" t="s">
        <v>7</v>
      </c>
      <c r="J2" s="151" t="s">
        <v>8</v>
      </c>
    </row>
    <row r="3" spans="1:10" x14ac:dyDescent="0.3">
      <c r="A3" s="154"/>
      <c r="B3" s="5"/>
      <c r="C3" s="150"/>
      <c r="D3" s="150"/>
      <c r="E3" s="150"/>
      <c r="F3" s="150"/>
      <c r="G3" s="150"/>
      <c r="H3" s="150"/>
      <c r="I3" s="150"/>
      <c r="J3" s="152"/>
    </row>
    <row r="4" spans="1:10" x14ac:dyDescent="0.3">
      <c r="A4" s="154"/>
      <c r="B4" s="5"/>
      <c r="C4" s="150"/>
      <c r="D4" s="150"/>
      <c r="E4" s="150"/>
      <c r="F4" s="150"/>
      <c r="G4" s="150"/>
      <c r="H4" s="150"/>
      <c r="I4" s="150"/>
      <c r="J4" s="152"/>
    </row>
    <row r="5" spans="1:10" ht="16.2" thickBot="1" x14ac:dyDescent="0.35">
      <c r="A5" s="6" t="s">
        <v>9</v>
      </c>
      <c r="B5" s="7"/>
      <c r="C5" s="7"/>
      <c r="D5" s="8"/>
      <c r="E5" s="8"/>
      <c r="F5" s="8"/>
      <c r="G5" s="9"/>
      <c r="H5" s="9"/>
      <c r="I5" s="10"/>
      <c r="J5" s="11">
        <f>+J6+J21+J23+J35+J41+J48+J63+J67+J81</f>
        <v>742560</v>
      </c>
    </row>
    <row r="6" spans="1:10" x14ac:dyDescent="0.3">
      <c r="A6" s="12" t="s">
        <v>10</v>
      </c>
      <c r="B6" s="13"/>
      <c r="C6" s="14"/>
      <c r="D6" s="14"/>
      <c r="E6" s="13"/>
      <c r="F6" s="15">
        <f>SUM(F8:F20)</f>
        <v>0</v>
      </c>
      <c r="G6" s="13"/>
      <c r="H6" s="13" t="s">
        <v>11</v>
      </c>
      <c r="I6" s="13"/>
      <c r="J6" s="16">
        <f>J7</f>
        <v>50400</v>
      </c>
    </row>
    <row r="7" spans="1:10" x14ac:dyDescent="0.3">
      <c r="A7" s="17" t="s">
        <v>12</v>
      </c>
      <c r="B7" s="18"/>
      <c r="C7" s="19"/>
      <c r="D7" s="20"/>
      <c r="E7" s="20"/>
      <c r="F7" s="21">
        <f>SUM(F8:F20)</f>
        <v>0</v>
      </c>
      <c r="G7" s="22"/>
      <c r="H7" s="22"/>
      <c r="I7" s="23"/>
      <c r="J7" s="24">
        <f>SUM(J8:J18)</f>
        <v>50400</v>
      </c>
    </row>
    <row r="8" spans="1:10" x14ac:dyDescent="0.3">
      <c r="A8" s="108" t="s">
        <v>84</v>
      </c>
      <c r="B8" s="108" t="s">
        <v>85</v>
      </c>
      <c r="C8" s="108" t="s">
        <v>109</v>
      </c>
      <c r="D8" s="109"/>
      <c r="E8" s="109"/>
      <c r="F8" s="110"/>
      <c r="G8" s="111">
        <v>12</v>
      </c>
      <c r="H8" s="111">
        <v>8500</v>
      </c>
      <c r="I8" s="112">
        <v>3400</v>
      </c>
      <c r="J8" s="112">
        <f>H8+I8</f>
        <v>11900</v>
      </c>
    </row>
    <row r="9" spans="1:10" x14ac:dyDescent="0.3">
      <c r="A9" s="108" t="s">
        <v>86</v>
      </c>
      <c r="B9" s="108" t="s">
        <v>87</v>
      </c>
      <c r="C9" s="108" t="s">
        <v>110</v>
      </c>
      <c r="D9" s="109"/>
      <c r="E9" s="109"/>
      <c r="F9" s="110"/>
      <c r="G9" s="111">
        <v>12</v>
      </c>
      <c r="H9" s="111">
        <v>4500</v>
      </c>
      <c r="I9" s="112">
        <v>1800</v>
      </c>
      <c r="J9" s="112">
        <f t="shared" ref="J9:J15" si="0">H9+I9</f>
        <v>6300</v>
      </c>
    </row>
    <row r="10" spans="1:10" x14ac:dyDescent="0.3">
      <c r="A10" s="108" t="s">
        <v>88</v>
      </c>
      <c r="B10" s="108" t="s">
        <v>89</v>
      </c>
      <c r="C10" s="108" t="s">
        <v>110</v>
      </c>
      <c r="D10" s="109"/>
      <c r="E10" s="109"/>
      <c r="F10" s="110"/>
      <c r="G10" s="111">
        <v>12</v>
      </c>
      <c r="H10" s="111">
        <v>4500</v>
      </c>
      <c r="I10" s="112">
        <v>1800</v>
      </c>
      <c r="J10" s="112">
        <f t="shared" si="0"/>
        <v>6300</v>
      </c>
    </row>
    <row r="11" spans="1:10" x14ac:dyDescent="0.3">
      <c r="A11" s="108" t="s">
        <v>90</v>
      </c>
      <c r="B11" s="108" t="s">
        <v>91</v>
      </c>
      <c r="C11" s="108" t="s">
        <v>110</v>
      </c>
      <c r="D11" s="109"/>
      <c r="E11" s="109"/>
      <c r="F11" s="110"/>
      <c r="G11" s="111">
        <v>12</v>
      </c>
      <c r="H11" s="111">
        <v>4500</v>
      </c>
      <c r="I11" s="112">
        <v>1800</v>
      </c>
      <c r="J11" s="112">
        <f t="shared" si="0"/>
        <v>6300</v>
      </c>
    </row>
    <row r="12" spans="1:10" x14ac:dyDescent="0.3">
      <c r="A12" s="108" t="s">
        <v>92</v>
      </c>
      <c r="B12" s="108" t="s">
        <v>93</v>
      </c>
      <c r="C12" s="108" t="s">
        <v>110</v>
      </c>
      <c r="D12" s="109"/>
      <c r="E12" s="109"/>
      <c r="F12" s="110"/>
      <c r="G12" s="111">
        <v>12</v>
      </c>
      <c r="H12" s="111">
        <v>4500</v>
      </c>
      <c r="I12" s="112">
        <v>1800</v>
      </c>
      <c r="J12" s="112">
        <f t="shared" si="0"/>
        <v>6300</v>
      </c>
    </row>
    <row r="13" spans="1:10" x14ac:dyDescent="0.3">
      <c r="A13" s="108" t="s">
        <v>94</v>
      </c>
      <c r="B13" s="108" t="s">
        <v>95</v>
      </c>
      <c r="C13" s="108" t="s">
        <v>111</v>
      </c>
      <c r="D13" s="109"/>
      <c r="E13" s="109"/>
      <c r="F13" s="110"/>
      <c r="G13" s="111">
        <v>12</v>
      </c>
      <c r="H13" s="111">
        <v>3500</v>
      </c>
      <c r="I13" s="112">
        <v>1400</v>
      </c>
      <c r="J13" s="112">
        <f t="shared" si="0"/>
        <v>4900</v>
      </c>
    </row>
    <row r="14" spans="1:10" x14ac:dyDescent="0.3">
      <c r="A14" s="113" t="s">
        <v>108</v>
      </c>
      <c r="B14" s="108"/>
      <c r="C14" s="108" t="s">
        <v>60</v>
      </c>
      <c r="D14" s="109"/>
      <c r="E14" s="109"/>
      <c r="F14" s="110"/>
      <c r="G14" s="111">
        <v>12</v>
      </c>
      <c r="H14" s="111">
        <v>3000</v>
      </c>
      <c r="I14" s="112">
        <v>1200</v>
      </c>
      <c r="J14" s="112">
        <f t="shared" si="0"/>
        <v>4200</v>
      </c>
    </row>
    <row r="15" spans="1:10" x14ac:dyDescent="0.3">
      <c r="A15" s="108" t="s">
        <v>108</v>
      </c>
      <c r="B15" s="108"/>
      <c r="C15" s="108" t="s">
        <v>61</v>
      </c>
      <c r="D15" s="109"/>
      <c r="E15" s="109"/>
      <c r="F15" s="110"/>
      <c r="G15" s="111">
        <v>12</v>
      </c>
      <c r="H15" s="111">
        <v>3000</v>
      </c>
      <c r="I15" s="112">
        <v>1200</v>
      </c>
      <c r="J15" s="112">
        <f t="shared" si="0"/>
        <v>4200</v>
      </c>
    </row>
    <row r="16" spans="1:10" x14ac:dyDescent="0.3">
      <c r="A16" s="108"/>
      <c r="B16" s="108"/>
      <c r="C16" s="108"/>
      <c r="D16" s="109"/>
      <c r="E16" s="109"/>
      <c r="F16" s="110"/>
      <c r="G16" s="111"/>
      <c r="H16" s="111"/>
      <c r="I16" s="112"/>
      <c r="J16" s="112"/>
    </row>
    <row r="17" spans="1:10" x14ac:dyDescent="0.3">
      <c r="A17" s="108"/>
      <c r="B17" s="108"/>
      <c r="C17" s="108"/>
      <c r="D17" s="109"/>
      <c r="E17" s="109"/>
      <c r="F17" s="110"/>
      <c r="G17" s="111"/>
      <c r="H17" s="111"/>
      <c r="I17" s="112"/>
      <c r="J17" s="112"/>
    </row>
    <row r="18" spans="1:10" x14ac:dyDescent="0.3">
      <c r="A18" s="108"/>
      <c r="B18" s="108"/>
      <c r="C18" s="108"/>
      <c r="D18" s="109"/>
      <c r="E18" s="109"/>
      <c r="F18" s="110"/>
      <c r="G18" s="111"/>
      <c r="H18" s="111"/>
      <c r="I18" s="112"/>
      <c r="J18" s="112"/>
    </row>
    <row r="19" spans="1:10" x14ac:dyDescent="0.3">
      <c r="A19" s="108"/>
      <c r="B19" s="108"/>
      <c r="C19" s="108"/>
      <c r="D19" s="109"/>
      <c r="E19" s="109"/>
      <c r="F19" s="110"/>
      <c r="G19" s="111"/>
      <c r="H19" s="111"/>
      <c r="I19" s="112"/>
      <c r="J19" s="112"/>
    </row>
    <row r="20" spans="1:10" x14ac:dyDescent="0.3">
      <c r="A20" s="108"/>
      <c r="B20" s="108"/>
      <c r="C20" s="108"/>
      <c r="D20" s="114"/>
      <c r="E20" s="109"/>
      <c r="F20" s="110"/>
      <c r="G20" s="111"/>
      <c r="H20" s="111"/>
      <c r="I20" s="112"/>
      <c r="J20" s="112"/>
    </row>
    <row r="21" spans="1:10" x14ac:dyDescent="0.3">
      <c r="A21" s="25" t="s">
        <v>13</v>
      </c>
      <c r="B21" s="26"/>
      <c r="C21" s="27"/>
      <c r="D21" s="27"/>
      <c r="E21" s="26"/>
      <c r="F21" s="28"/>
      <c r="G21" s="26"/>
      <c r="H21" s="26"/>
      <c r="I21" s="26"/>
      <c r="J21" s="29">
        <f>SUM(J22:J22)</f>
        <v>20000</v>
      </c>
    </row>
    <row r="22" spans="1:10" x14ac:dyDescent="0.3">
      <c r="A22" s="115" t="s">
        <v>14</v>
      </c>
      <c r="B22" s="116"/>
      <c r="C22" s="117"/>
      <c r="D22" s="118"/>
      <c r="E22" s="118"/>
      <c r="F22" s="119"/>
      <c r="G22" s="120"/>
      <c r="H22" s="120"/>
      <c r="I22" s="121"/>
      <c r="J22" s="122">
        <v>20000</v>
      </c>
    </row>
    <row r="23" spans="1:10" x14ac:dyDescent="0.3">
      <c r="A23" s="25" t="s">
        <v>112</v>
      </c>
      <c r="B23" s="26"/>
      <c r="C23" s="27"/>
      <c r="D23" s="27"/>
      <c r="E23" s="26"/>
      <c r="F23" s="28"/>
      <c r="G23" s="26"/>
      <c r="H23" s="26"/>
      <c r="I23" s="26"/>
      <c r="J23" s="29">
        <f>J24+J26+J30</f>
        <v>69100</v>
      </c>
    </row>
    <row r="24" spans="1:10" x14ac:dyDescent="0.3">
      <c r="A24" s="17" t="s">
        <v>15</v>
      </c>
      <c r="B24" s="18"/>
      <c r="C24" s="19"/>
      <c r="D24" s="20"/>
      <c r="E24" s="20"/>
      <c r="F24" s="21"/>
      <c r="G24" s="22"/>
      <c r="H24" s="22"/>
      <c r="I24" s="23"/>
      <c r="J24" s="24">
        <f>SUM(J25:J25)</f>
        <v>61900</v>
      </c>
    </row>
    <row r="25" spans="1:10" x14ac:dyDescent="0.3">
      <c r="A25" s="123" t="s">
        <v>16</v>
      </c>
      <c r="B25" s="124"/>
      <c r="C25" s="117"/>
      <c r="D25" s="118"/>
      <c r="E25" s="118"/>
      <c r="F25" s="125"/>
      <c r="G25" s="120"/>
      <c r="H25" s="121"/>
      <c r="I25" s="30"/>
      <c r="J25" s="122">
        <v>61900</v>
      </c>
    </row>
    <row r="26" spans="1:10" x14ac:dyDescent="0.3">
      <c r="A26" s="17" t="s">
        <v>17</v>
      </c>
      <c r="B26" s="18"/>
      <c r="C26" s="19"/>
      <c r="D26" s="20"/>
      <c r="E26" s="20"/>
      <c r="F26" s="21"/>
      <c r="G26" s="22"/>
      <c r="H26" s="22"/>
      <c r="I26" s="23"/>
      <c r="J26" s="24">
        <f>SUM(J27:J29)</f>
        <v>7200</v>
      </c>
    </row>
    <row r="27" spans="1:10" x14ac:dyDescent="0.3">
      <c r="A27" s="115" t="s">
        <v>18</v>
      </c>
      <c r="B27" s="116"/>
      <c r="C27" s="117"/>
      <c r="D27" s="118"/>
      <c r="E27" s="118"/>
      <c r="F27" s="119"/>
      <c r="G27" s="126"/>
      <c r="H27" s="120"/>
      <c r="I27" s="121"/>
      <c r="J27" s="122">
        <v>2400</v>
      </c>
    </row>
    <row r="28" spans="1:10" x14ac:dyDescent="0.3">
      <c r="A28" s="115" t="s">
        <v>19</v>
      </c>
      <c r="B28" s="116"/>
      <c r="C28" s="117"/>
      <c r="D28" s="118"/>
      <c r="E28" s="118"/>
      <c r="F28" s="119"/>
      <c r="G28" s="126"/>
      <c r="H28" s="120"/>
      <c r="I28" s="121"/>
      <c r="J28" s="122">
        <v>2400</v>
      </c>
    </row>
    <row r="29" spans="1:10" x14ac:dyDescent="0.3">
      <c r="A29" s="115" t="s">
        <v>20</v>
      </c>
      <c r="B29" s="116"/>
      <c r="C29" s="117"/>
      <c r="D29" s="118"/>
      <c r="E29" s="118"/>
      <c r="F29" s="125"/>
      <c r="G29" s="126"/>
      <c r="H29" s="120"/>
      <c r="I29" s="121"/>
      <c r="J29" s="122">
        <v>2400</v>
      </c>
    </row>
    <row r="30" spans="1:10" x14ac:dyDescent="0.3">
      <c r="A30" s="17" t="s">
        <v>21</v>
      </c>
      <c r="B30" s="18"/>
      <c r="C30" s="19"/>
      <c r="D30" s="20"/>
      <c r="E30" s="20"/>
      <c r="F30" s="21"/>
      <c r="G30" s="22"/>
      <c r="H30" s="22"/>
      <c r="I30" s="23"/>
      <c r="J30" s="24">
        <f>SUM(J31:J34)</f>
        <v>0</v>
      </c>
    </row>
    <row r="31" spans="1:10" x14ac:dyDescent="0.3">
      <c r="A31" s="115"/>
      <c r="B31" s="116"/>
      <c r="C31" s="117"/>
      <c r="D31" s="118"/>
      <c r="E31" s="118"/>
      <c r="F31" s="119"/>
      <c r="G31" s="126"/>
      <c r="H31" s="120"/>
      <c r="I31" s="126"/>
      <c r="J31" s="122">
        <v>0</v>
      </c>
    </row>
    <row r="32" spans="1:10" x14ac:dyDescent="0.3">
      <c r="A32" s="115"/>
      <c r="B32" s="116"/>
      <c r="C32" s="117"/>
      <c r="D32" s="118"/>
      <c r="E32" s="118"/>
      <c r="F32" s="119"/>
      <c r="G32" s="126"/>
      <c r="H32" s="120"/>
      <c r="I32" s="121"/>
      <c r="J32" s="122"/>
    </row>
    <row r="33" spans="1:10" x14ac:dyDescent="0.3">
      <c r="A33" s="115"/>
      <c r="B33" s="116"/>
      <c r="C33" s="117"/>
      <c r="D33" s="118"/>
      <c r="E33" s="118"/>
      <c r="F33" s="119"/>
      <c r="G33" s="126"/>
      <c r="H33" s="120"/>
      <c r="I33" s="121"/>
      <c r="J33" s="122"/>
    </row>
    <row r="34" spans="1:10" x14ac:dyDescent="0.3">
      <c r="A34" s="115"/>
      <c r="B34" s="116"/>
      <c r="C34" s="117"/>
      <c r="D34" s="118"/>
      <c r="E34" s="118"/>
      <c r="F34" s="119"/>
      <c r="G34" s="126"/>
      <c r="H34" s="120"/>
      <c r="I34" s="121"/>
      <c r="J34" s="122"/>
    </row>
    <row r="35" spans="1:10" x14ac:dyDescent="0.3">
      <c r="A35" s="25" t="s">
        <v>22</v>
      </c>
      <c r="B35" s="26"/>
      <c r="C35" s="27"/>
      <c r="D35" s="27"/>
      <c r="E35" s="26"/>
      <c r="F35" s="28"/>
      <c r="G35" s="26"/>
      <c r="H35" s="26"/>
      <c r="I35" s="26"/>
      <c r="J35" s="29">
        <f>SUM(J36:J40)</f>
        <v>333360</v>
      </c>
    </row>
    <row r="36" spans="1:10" x14ac:dyDescent="0.3">
      <c r="A36" s="115" t="s">
        <v>113</v>
      </c>
      <c r="B36" s="116"/>
      <c r="C36" s="117"/>
      <c r="D36" s="118"/>
      <c r="E36" s="118"/>
      <c r="F36" s="119"/>
      <c r="G36" s="126"/>
      <c r="H36" s="120"/>
      <c r="I36" s="126"/>
      <c r="J36" s="122">
        <v>201600</v>
      </c>
    </row>
    <row r="37" spans="1:10" x14ac:dyDescent="0.3">
      <c r="A37" s="127" t="s">
        <v>114</v>
      </c>
      <c r="B37" s="128"/>
      <c r="C37" s="129"/>
      <c r="D37" s="118"/>
      <c r="E37" s="118"/>
      <c r="F37" s="130"/>
      <c r="G37" s="126"/>
      <c r="H37" s="120"/>
      <c r="I37" s="126"/>
      <c r="J37" s="122">
        <v>131760</v>
      </c>
    </row>
    <row r="38" spans="1:10" x14ac:dyDescent="0.3">
      <c r="A38" s="127"/>
      <c r="B38" s="128"/>
      <c r="C38" s="129"/>
      <c r="D38" s="118"/>
      <c r="E38" s="118"/>
      <c r="F38" s="130"/>
      <c r="G38" s="126"/>
      <c r="H38" s="126"/>
      <c r="I38" s="131"/>
      <c r="J38" s="132"/>
    </row>
    <row r="39" spans="1:10" x14ac:dyDescent="0.3">
      <c r="A39" s="127"/>
      <c r="B39" s="128"/>
      <c r="C39" s="129"/>
      <c r="D39" s="118"/>
      <c r="E39" s="118"/>
      <c r="F39" s="130"/>
      <c r="G39" s="120"/>
      <c r="H39" s="126"/>
      <c r="I39" s="126"/>
      <c r="J39" s="122"/>
    </row>
    <row r="40" spans="1:10" x14ac:dyDescent="0.3">
      <c r="A40" s="133"/>
      <c r="B40" s="134"/>
      <c r="C40" s="135"/>
      <c r="D40" s="118"/>
      <c r="E40" s="118"/>
      <c r="F40" s="136"/>
      <c r="G40" s="137"/>
      <c r="H40" s="137"/>
      <c r="I40" s="138"/>
      <c r="J40" s="139"/>
    </row>
    <row r="41" spans="1:10" x14ac:dyDescent="0.3">
      <c r="A41" s="25" t="s">
        <v>23</v>
      </c>
      <c r="B41" s="26"/>
      <c r="C41" s="27"/>
      <c r="D41" s="27"/>
      <c r="E41" s="26"/>
      <c r="F41" s="28"/>
      <c r="G41" s="26"/>
      <c r="H41" s="26"/>
      <c r="I41" s="26"/>
      <c r="J41" s="29">
        <f>J42+J45</f>
        <v>40800</v>
      </c>
    </row>
    <row r="42" spans="1:10" x14ac:dyDescent="0.3">
      <c r="A42" s="17" t="s">
        <v>62</v>
      </c>
      <c r="B42" s="18"/>
      <c r="C42" s="19"/>
      <c r="D42" s="20"/>
      <c r="E42" s="20"/>
      <c r="F42" s="21"/>
      <c r="G42" s="22"/>
      <c r="H42" s="22"/>
      <c r="I42" s="23"/>
      <c r="J42" s="24">
        <f>SUM(J43:J44)</f>
        <v>40800</v>
      </c>
    </row>
    <row r="43" spans="1:10" x14ac:dyDescent="0.3">
      <c r="A43" s="127" t="s">
        <v>115</v>
      </c>
      <c r="B43" s="128"/>
      <c r="C43" s="129"/>
      <c r="D43" s="118"/>
      <c r="E43" s="118"/>
      <c r="F43" s="130"/>
      <c r="G43" s="126"/>
      <c r="H43" s="126"/>
      <c r="I43" s="131"/>
      <c r="J43" s="132">
        <v>36000</v>
      </c>
    </row>
    <row r="44" spans="1:10" x14ac:dyDescent="0.3">
      <c r="A44" s="127" t="s">
        <v>116</v>
      </c>
      <c r="B44" s="128"/>
      <c r="C44" s="129"/>
      <c r="D44" s="118"/>
      <c r="E44" s="118"/>
      <c r="F44" s="130"/>
      <c r="G44" s="126"/>
      <c r="H44" s="126"/>
      <c r="I44" s="131"/>
      <c r="J44" s="132">
        <v>4800</v>
      </c>
    </row>
    <row r="45" spans="1:10" x14ac:dyDescent="0.3">
      <c r="A45" s="17"/>
      <c r="B45" s="18"/>
      <c r="C45" s="19"/>
      <c r="D45" s="20"/>
      <c r="E45" s="20"/>
      <c r="F45" s="21"/>
      <c r="G45" s="22"/>
      <c r="H45" s="22"/>
      <c r="I45" s="23"/>
      <c r="J45" s="24"/>
    </row>
    <row r="46" spans="1:10" x14ac:dyDescent="0.3">
      <c r="A46" s="127" t="s">
        <v>117</v>
      </c>
      <c r="B46" s="128"/>
      <c r="C46" s="129"/>
      <c r="D46" s="118"/>
      <c r="E46" s="118"/>
      <c r="F46" s="130"/>
      <c r="G46" s="126"/>
      <c r="H46" s="126"/>
      <c r="I46" s="131"/>
      <c r="J46" s="132">
        <v>7000</v>
      </c>
    </row>
    <row r="47" spans="1:10" x14ac:dyDescent="0.3">
      <c r="A47" s="127" t="s">
        <v>118</v>
      </c>
      <c r="B47" s="128"/>
      <c r="C47" s="129"/>
      <c r="D47" s="118"/>
      <c r="E47" s="118"/>
      <c r="F47" s="130"/>
      <c r="G47" s="126"/>
      <c r="H47" s="126"/>
      <c r="I47" s="131"/>
      <c r="J47" s="132">
        <v>3600</v>
      </c>
    </row>
    <row r="48" spans="1:10" x14ac:dyDescent="0.3">
      <c r="A48" s="25" t="s">
        <v>24</v>
      </c>
      <c r="B48" s="26"/>
      <c r="C48" s="27"/>
      <c r="D48" s="27"/>
      <c r="E48" s="26"/>
      <c r="F48" s="28"/>
      <c r="G48" s="26"/>
      <c r="H48" s="26"/>
      <c r="I48" s="26"/>
      <c r="J48" s="29">
        <f>J49+J55+J60</f>
        <v>36100</v>
      </c>
    </row>
    <row r="49" spans="1:10" x14ac:dyDescent="0.3">
      <c r="A49" s="31" t="s">
        <v>25</v>
      </c>
      <c r="B49" s="32"/>
      <c r="C49" s="33"/>
      <c r="D49" s="34"/>
      <c r="E49" s="34"/>
      <c r="F49" s="35"/>
      <c r="G49" s="36"/>
      <c r="H49" s="36"/>
      <c r="I49" s="37"/>
      <c r="J49" s="38">
        <f>SUM(J50:J54)</f>
        <v>15400</v>
      </c>
    </row>
    <row r="50" spans="1:10" x14ac:dyDescent="0.3">
      <c r="A50" s="127" t="s">
        <v>119</v>
      </c>
      <c r="B50" s="128"/>
      <c r="C50" s="129"/>
      <c r="D50" s="118"/>
      <c r="E50" s="118"/>
      <c r="F50" s="130"/>
      <c r="G50" s="126"/>
      <c r="H50" s="126"/>
      <c r="I50" s="131"/>
      <c r="J50" s="132">
        <v>11400</v>
      </c>
    </row>
    <row r="51" spans="1:10" x14ac:dyDescent="0.3">
      <c r="A51" s="127" t="s">
        <v>120</v>
      </c>
      <c r="B51" s="128"/>
      <c r="C51" s="129"/>
      <c r="D51" s="118"/>
      <c r="E51" s="118"/>
      <c r="F51" s="130"/>
      <c r="G51" s="126"/>
      <c r="H51" s="126"/>
      <c r="I51" s="131"/>
      <c r="J51" s="132">
        <v>1500</v>
      </c>
    </row>
    <row r="52" spans="1:10" x14ac:dyDescent="0.3">
      <c r="A52" s="127" t="s">
        <v>121</v>
      </c>
      <c r="B52" s="128"/>
      <c r="C52" s="129"/>
      <c r="D52" s="118"/>
      <c r="E52" s="118"/>
      <c r="F52" s="130"/>
      <c r="G52" s="126"/>
      <c r="H52" s="126"/>
      <c r="I52" s="131"/>
      <c r="J52" s="132">
        <v>2500</v>
      </c>
    </row>
    <row r="53" spans="1:10" x14ac:dyDescent="0.3">
      <c r="A53" s="127"/>
      <c r="B53" s="128"/>
      <c r="C53" s="129"/>
      <c r="D53" s="118"/>
      <c r="E53" s="118"/>
      <c r="F53" s="130"/>
      <c r="G53" s="126"/>
      <c r="H53" s="126"/>
      <c r="I53" s="131"/>
      <c r="J53" s="132"/>
    </row>
    <row r="54" spans="1:10" x14ac:dyDescent="0.3">
      <c r="A54" s="127"/>
      <c r="B54" s="128"/>
      <c r="C54" s="129"/>
      <c r="D54" s="118"/>
      <c r="E54" s="118"/>
      <c r="F54" s="130"/>
      <c r="G54" s="126"/>
      <c r="H54" s="126"/>
      <c r="I54" s="131"/>
      <c r="J54" s="132"/>
    </row>
    <row r="55" spans="1:10" x14ac:dyDescent="0.3">
      <c r="A55" s="17" t="s">
        <v>26</v>
      </c>
      <c r="B55" s="18"/>
      <c r="C55" s="19"/>
      <c r="D55" s="20"/>
      <c r="E55" s="20"/>
      <c r="F55" s="21"/>
      <c r="G55" s="22"/>
      <c r="H55" s="22"/>
      <c r="I55" s="23"/>
      <c r="J55" s="24">
        <f>SUM(J56:J59)</f>
        <v>18200</v>
      </c>
    </row>
    <row r="56" spans="1:10" x14ac:dyDescent="0.3">
      <c r="A56" s="127" t="s">
        <v>122</v>
      </c>
      <c r="B56" s="128"/>
      <c r="C56" s="129"/>
      <c r="D56" s="140"/>
      <c r="E56" s="140"/>
      <c r="F56" s="130"/>
      <c r="G56" s="126"/>
      <c r="H56" s="131"/>
      <c r="I56" s="131"/>
      <c r="J56" s="139">
        <v>6000</v>
      </c>
    </row>
    <row r="57" spans="1:10" x14ac:dyDescent="0.3">
      <c r="A57" s="127" t="s">
        <v>123</v>
      </c>
      <c r="B57" s="128"/>
      <c r="C57" s="129"/>
      <c r="D57" s="140"/>
      <c r="E57" s="140"/>
      <c r="F57" s="130"/>
      <c r="G57" s="126"/>
      <c r="H57" s="131"/>
      <c r="I57" s="131"/>
      <c r="J57" s="139">
        <v>7200</v>
      </c>
    </row>
    <row r="58" spans="1:10" x14ac:dyDescent="0.3">
      <c r="A58" s="127" t="s">
        <v>124</v>
      </c>
      <c r="B58" s="128"/>
      <c r="C58" s="129"/>
      <c r="D58" s="140"/>
      <c r="E58" s="140"/>
      <c r="F58" s="130"/>
      <c r="G58" s="126"/>
      <c r="H58" s="131"/>
      <c r="I58" s="131"/>
      <c r="J58" s="139">
        <v>1500</v>
      </c>
    </row>
    <row r="59" spans="1:10" x14ac:dyDescent="0.3">
      <c r="A59" s="127" t="s">
        <v>125</v>
      </c>
      <c r="B59" s="134"/>
      <c r="C59" s="135"/>
      <c r="D59" s="141"/>
      <c r="E59" s="142"/>
      <c r="F59" s="136"/>
      <c r="G59" s="137"/>
      <c r="H59" s="138"/>
      <c r="I59" s="131"/>
      <c r="J59" s="139">
        <v>3500</v>
      </c>
    </row>
    <row r="60" spans="1:10" x14ac:dyDescent="0.3">
      <c r="A60" s="17" t="s">
        <v>63</v>
      </c>
      <c r="B60" s="18"/>
      <c r="C60" s="19"/>
      <c r="D60" s="20"/>
      <c r="E60" s="20"/>
      <c r="F60" s="21"/>
      <c r="G60" s="22"/>
      <c r="H60" s="22"/>
      <c r="I60" s="23"/>
      <c r="J60" s="24">
        <f>SUM(J61:J63)</f>
        <v>2500</v>
      </c>
    </row>
    <row r="61" spans="1:10" x14ac:dyDescent="0.3">
      <c r="A61" s="127" t="s">
        <v>126</v>
      </c>
      <c r="B61" s="128"/>
      <c r="C61" s="129"/>
      <c r="D61" s="140"/>
      <c r="E61" s="140"/>
      <c r="F61" s="130"/>
      <c r="G61" s="126"/>
      <c r="H61" s="131"/>
      <c r="I61" s="131"/>
      <c r="J61" s="139">
        <v>2000</v>
      </c>
    </row>
    <row r="62" spans="1:10" x14ac:dyDescent="0.3">
      <c r="A62" s="127" t="s">
        <v>127</v>
      </c>
      <c r="B62" s="128"/>
      <c r="C62" s="129"/>
      <c r="D62" s="140"/>
      <c r="E62" s="140"/>
      <c r="F62" s="130"/>
      <c r="G62" s="126"/>
      <c r="H62" s="131"/>
      <c r="I62" s="131"/>
      <c r="J62" s="139">
        <v>500</v>
      </c>
    </row>
    <row r="63" spans="1:10" x14ac:dyDescent="0.3">
      <c r="A63" s="127"/>
      <c r="B63" s="128"/>
      <c r="C63" s="129"/>
      <c r="D63" s="140"/>
      <c r="E63" s="140"/>
      <c r="F63" s="136"/>
      <c r="G63" s="137"/>
      <c r="H63" s="131"/>
      <c r="I63" s="131"/>
      <c r="J63" s="139"/>
    </row>
    <row r="64" spans="1:10" x14ac:dyDescent="0.3">
      <c r="A64" s="25" t="s">
        <v>27</v>
      </c>
      <c r="B64" s="26"/>
      <c r="C64" s="27"/>
      <c r="D64" s="27"/>
      <c r="E64" s="26"/>
      <c r="F64" s="28"/>
      <c r="G64" s="26"/>
      <c r="H64" s="26"/>
      <c r="I64" s="26"/>
      <c r="J64" s="29">
        <f>J65</f>
        <v>385600</v>
      </c>
    </row>
    <row r="65" spans="1:10" x14ac:dyDescent="0.3">
      <c r="A65" s="31" t="s">
        <v>28</v>
      </c>
      <c r="B65" s="32"/>
      <c r="C65" s="33"/>
      <c r="D65" s="34"/>
      <c r="E65" s="34"/>
      <c r="F65" s="35"/>
      <c r="G65" s="36"/>
      <c r="H65" s="36"/>
      <c r="I65" s="37"/>
      <c r="J65" s="38">
        <f>SUM(J66:J67)</f>
        <v>385600</v>
      </c>
    </row>
    <row r="66" spans="1:10" x14ac:dyDescent="0.3">
      <c r="A66" s="127" t="s">
        <v>29</v>
      </c>
      <c r="B66" s="128"/>
      <c r="C66" s="129"/>
      <c r="D66" s="118"/>
      <c r="E66" s="118"/>
      <c r="F66" s="130"/>
      <c r="G66" s="126"/>
      <c r="H66" s="131">
        <v>146000</v>
      </c>
      <c r="I66" s="138">
        <v>46800</v>
      </c>
      <c r="J66" s="132">
        <f>H66+I66</f>
        <v>192800</v>
      </c>
    </row>
    <row r="67" spans="1:10" x14ac:dyDescent="0.3">
      <c r="A67" s="127" t="s">
        <v>30</v>
      </c>
      <c r="B67" s="128"/>
      <c r="C67" s="129"/>
      <c r="D67" s="118"/>
      <c r="E67" s="118"/>
      <c r="F67" s="130"/>
      <c r="G67" s="126"/>
      <c r="H67" s="131">
        <v>146000</v>
      </c>
      <c r="I67" s="138">
        <v>46800</v>
      </c>
      <c r="J67" s="132">
        <f>H67+I67</f>
        <v>192800</v>
      </c>
    </row>
    <row r="68" spans="1:10" x14ac:dyDescent="0.3">
      <c r="A68" s="25" t="s">
        <v>31</v>
      </c>
      <c r="B68" s="26"/>
      <c r="C68" s="27"/>
      <c r="D68" s="27"/>
      <c r="E68" s="26"/>
      <c r="F68" s="28"/>
      <c r="G68" s="26"/>
      <c r="H68" s="26"/>
      <c r="I68" s="26"/>
      <c r="J68" s="29">
        <f>J69+J77</f>
        <v>817500</v>
      </c>
    </row>
    <row r="69" spans="1:10" x14ac:dyDescent="0.3">
      <c r="A69" s="31" t="s">
        <v>32</v>
      </c>
      <c r="B69" s="32"/>
      <c r="C69" s="33"/>
      <c r="D69" s="34"/>
      <c r="E69" s="34"/>
      <c r="F69" s="35"/>
      <c r="G69" s="36"/>
      <c r="H69" s="36"/>
      <c r="I69" s="37"/>
      <c r="J69" s="38">
        <f>J70+J71+J72+J73+J74+J75</f>
        <v>799500</v>
      </c>
    </row>
    <row r="70" spans="1:10" x14ac:dyDescent="0.3">
      <c r="A70" s="127" t="s">
        <v>33</v>
      </c>
      <c r="B70" s="128"/>
      <c r="C70" s="129"/>
      <c r="D70" s="118"/>
      <c r="E70" s="118"/>
      <c r="F70" s="130"/>
      <c r="G70" s="126"/>
      <c r="H70" s="126"/>
      <c r="I70" s="138"/>
      <c r="J70" s="138">
        <v>23515</v>
      </c>
    </row>
    <row r="71" spans="1:10" x14ac:dyDescent="0.3">
      <c r="A71" s="127" t="s">
        <v>34</v>
      </c>
      <c r="B71" s="128"/>
      <c r="C71" s="129"/>
      <c r="D71" s="118"/>
      <c r="E71" s="118"/>
      <c r="F71" s="130"/>
      <c r="G71" s="126"/>
      <c r="H71" s="126"/>
      <c r="I71" s="138"/>
      <c r="J71" s="138">
        <v>275122</v>
      </c>
    </row>
    <row r="72" spans="1:10" x14ac:dyDescent="0.3">
      <c r="A72" s="127" t="s">
        <v>35</v>
      </c>
      <c r="B72" s="128"/>
      <c r="C72" s="129"/>
      <c r="D72" s="118"/>
      <c r="E72" s="118"/>
      <c r="F72" s="130"/>
      <c r="G72" s="126"/>
      <c r="H72" s="126"/>
      <c r="I72" s="138"/>
      <c r="J72" s="138">
        <v>4703</v>
      </c>
    </row>
    <row r="73" spans="1:10" x14ac:dyDescent="0.3">
      <c r="A73" s="127" t="s">
        <v>36</v>
      </c>
      <c r="B73" s="128"/>
      <c r="C73" s="129"/>
      <c r="D73" s="118"/>
      <c r="E73" s="118"/>
      <c r="F73" s="130"/>
      <c r="G73" s="126"/>
      <c r="H73" s="126"/>
      <c r="I73" s="138"/>
      <c r="J73" s="138">
        <v>4703</v>
      </c>
    </row>
    <row r="74" spans="1:10" x14ac:dyDescent="0.3">
      <c r="A74" s="127" t="s">
        <v>37</v>
      </c>
      <c r="B74" s="128"/>
      <c r="C74" s="129"/>
      <c r="D74" s="118"/>
      <c r="E74" s="118"/>
      <c r="F74" s="130"/>
      <c r="G74" s="126"/>
      <c r="H74" s="126"/>
      <c r="I74" s="138"/>
      <c r="J74" s="138">
        <v>479700</v>
      </c>
    </row>
    <row r="75" spans="1:10" x14ac:dyDescent="0.3">
      <c r="A75" s="127" t="s">
        <v>38</v>
      </c>
      <c r="B75" s="128"/>
      <c r="C75" s="129"/>
      <c r="D75" s="118"/>
      <c r="E75" s="118"/>
      <c r="F75" s="130"/>
      <c r="G75" s="126"/>
      <c r="H75" s="126"/>
      <c r="I75" s="138"/>
      <c r="J75" s="138">
        <v>11757</v>
      </c>
    </row>
    <row r="76" spans="1:10" x14ac:dyDescent="0.3">
      <c r="A76" s="127"/>
      <c r="B76" s="128"/>
      <c r="C76" s="129"/>
      <c r="D76" s="118"/>
      <c r="E76" s="118"/>
      <c r="F76" s="130"/>
      <c r="G76" s="126"/>
      <c r="H76" s="126"/>
      <c r="I76" s="138"/>
      <c r="J76" s="138"/>
    </row>
    <row r="77" spans="1:10" x14ac:dyDescent="0.3">
      <c r="A77" s="31" t="s">
        <v>39</v>
      </c>
      <c r="B77" s="32"/>
      <c r="C77" s="33"/>
      <c r="D77" s="34"/>
      <c r="E77" s="34"/>
      <c r="F77" s="35"/>
      <c r="G77" s="36"/>
      <c r="H77" s="36"/>
      <c r="I77" s="37"/>
      <c r="J77" s="38">
        <f>J78</f>
        <v>18000</v>
      </c>
    </row>
    <row r="78" spans="1:10" x14ac:dyDescent="0.3">
      <c r="A78" s="127" t="s">
        <v>128</v>
      </c>
      <c r="B78" s="128"/>
      <c r="C78" s="129"/>
      <c r="D78" s="118"/>
      <c r="E78" s="118"/>
      <c r="F78" s="130"/>
      <c r="G78" s="126"/>
      <c r="H78" s="126"/>
      <c r="I78" s="138"/>
      <c r="J78" s="132">
        <v>18000</v>
      </c>
    </row>
    <row r="79" spans="1:10" x14ac:dyDescent="0.3">
      <c r="A79" s="127"/>
      <c r="B79" s="128"/>
      <c r="C79" s="129"/>
      <c r="D79" s="118"/>
      <c r="E79" s="118"/>
      <c r="F79" s="130"/>
      <c r="G79" s="126"/>
      <c r="H79" s="126"/>
      <c r="I79" s="138"/>
      <c r="J79" s="132"/>
    </row>
    <row r="80" spans="1:10" x14ac:dyDescent="0.3">
      <c r="A80" s="127"/>
      <c r="B80" s="128"/>
      <c r="C80" s="129"/>
      <c r="D80" s="118"/>
      <c r="E80" s="118"/>
      <c r="F80" s="130"/>
      <c r="G80" s="126"/>
      <c r="H80" s="126"/>
      <c r="I80" s="138"/>
      <c r="J80" s="126"/>
    </row>
    <row r="81" spans="1:10" x14ac:dyDescent="0.3">
      <c r="A81" s="127"/>
      <c r="B81" s="128"/>
      <c r="C81" s="129"/>
      <c r="D81" s="118"/>
      <c r="E81" s="118"/>
      <c r="F81" s="130"/>
      <c r="G81" s="126"/>
      <c r="H81" s="126"/>
      <c r="I81" s="138"/>
      <c r="J81" s="126"/>
    </row>
    <row r="82" spans="1:10" x14ac:dyDescent="0.3">
      <c r="A82" s="25" t="s">
        <v>45</v>
      </c>
      <c r="B82" s="26"/>
      <c r="C82" s="27"/>
      <c r="D82" s="27"/>
      <c r="E82" s="26"/>
      <c r="F82" s="28"/>
      <c r="G82" s="26"/>
      <c r="H82" s="26"/>
      <c r="I82" s="26"/>
      <c r="J82" s="29">
        <f>J83+J85</f>
        <v>0</v>
      </c>
    </row>
    <row r="83" spans="1:10" x14ac:dyDescent="0.3">
      <c r="A83" s="31" t="s">
        <v>46</v>
      </c>
      <c r="B83" s="32"/>
      <c r="C83" s="33"/>
      <c r="D83" s="34"/>
      <c r="E83" s="34"/>
      <c r="F83" s="35"/>
      <c r="G83" s="36"/>
      <c r="H83" s="36"/>
      <c r="I83" s="37"/>
      <c r="J83" s="38">
        <f>SUM(J84)</f>
        <v>0</v>
      </c>
    </row>
    <row r="84" spans="1:10" x14ac:dyDescent="0.3">
      <c r="A84" s="127"/>
      <c r="B84" s="128"/>
      <c r="C84" s="129"/>
      <c r="D84" s="118"/>
      <c r="E84" s="118"/>
      <c r="F84" s="130"/>
      <c r="G84" s="126"/>
      <c r="H84" s="126"/>
      <c r="I84" s="138"/>
      <c r="J84" s="132">
        <f>50000*0</f>
        <v>0</v>
      </c>
    </row>
    <row r="85" spans="1:10" x14ac:dyDescent="0.3">
      <c r="A85" s="31" t="s">
        <v>47</v>
      </c>
      <c r="B85" s="32"/>
      <c r="C85" s="33"/>
      <c r="D85" s="34"/>
      <c r="E85" s="34"/>
      <c r="F85" s="35"/>
      <c r="G85" s="36"/>
      <c r="H85" s="36"/>
      <c r="I85" s="37"/>
      <c r="J85" s="38"/>
    </row>
    <row r="86" spans="1:10" ht="15" thickBot="1" x14ac:dyDescent="0.35">
      <c r="A86" s="127"/>
      <c r="B86" s="128"/>
      <c r="C86" s="129"/>
      <c r="D86" s="118"/>
      <c r="E86" s="118"/>
      <c r="F86" s="130"/>
      <c r="G86" s="126"/>
      <c r="H86" s="126"/>
      <c r="I86" s="138"/>
      <c r="J86" s="132"/>
    </row>
    <row r="87" spans="1:10" ht="15" thickBot="1" x14ac:dyDescent="0.35">
      <c r="A87" s="39" t="s">
        <v>40</v>
      </c>
      <c r="B87" s="40"/>
      <c r="C87" s="40"/>
      <c r="D87" s="41"/>
      <c r="E87" s="41"/>
      <c r="F87" s="41"/>
      <c r="G87" s="42"/>
      <c r="H87" s="42"/>
      <c r="I87" s="43"/>
      <c r="J87" s="44">
        <f>+J6+J21+J23+J35+J41+J48+J64+J68+J82</f>
        <v>1752860</v>
      </c>
    </row>
    <row r="88" spans="1:10" ht="15" thickBot="1" x14ac:dyDescent="0.35">
      <c r="A88" s="45"/>
      <c r="B88" s="45"/>
      <c r="C88" s="45"/>
      <c r="D88" s="46"/>
      <c r="E88" s="46"/>
      <c r="F88" s="46"/>
      <c r="G88" s="47"/>
      <c r="H88" s="47"/>
      <c r="I88" s="48"/>
      <c r="J88" s="48"/>
    </row>
    <row r="89" spans="1:10" ht="15" thickBot="1" x14ac:dyDescent="0.35">
      <c r="A89" s="49"/>
      <c r="B89" s="49"/>
      <c r="C89" s="49"/>
      <c r="D89" s="50"/>
      <c r="E89" s="50"/>
      <c r="F89" s="51"/>
      <c r="G89" s="52"/>
      <c r="H89" s="53"/>
      <c r="I89" s="54"/>
      <c r="J89" s="55"/>
    </row>
    <row r="90" spans="1:10" ht="15" thickBot="1" x14ac:dyDescent="0.35">
      <c r="A90" s="49"/>
      <c r="B90" s="49"/>
      <c r="C90" s="49"/>
      <c r="D90" s="50"/>
      <c r="E90" s="50"/>
      <c r="F90" s="50"/>
      <c r="G90" s="56"/>
      <c r="H90" s="54"/>
      <c r="I90" s="54"/>
      <c r="J90" s="54"/>
    </row>
    <row r="91" spans="1:10" x14ac:dyDescent="0.3">
      <c r="A91" s="57" t="s">
        <v>41</v>
      </c>
      <c r="B91" s="58"/>
      <c r="C91" s="58"/>
      <c r="D91" s="59"/>
      <c r="E91" s="59"/>
      <c r="F91" s="60"/>
      <c r="G91" s="61" t="s">
        <v>42</v>
      </c>
      <c r="H91" s="62" t="s">
        <v>43</v>
      </c>
      <c r="I91" s="54"/>
      <c r="J91" s="54"/>
    </row>
    <row r="92" spans="1:10" x14ac:dyDescent="0.3">
      <c r="A92" s="143" t="str">
        <f>A6</f>
        <v>01 PROFESIONALES Y MANO DE OBRA INDIRECTA</v>
      </c>
      <c r="B92" s="144"/>
      <c r="C92" s="144"/>
      <c r="D92" s="145"/>
      <c r="E92" s="145"/>
      <c r="F92" s="63"/>
      <c r="G92" s="64">
        <v>0.08</v>
      </c>
      <c r="H92" s="65">
        <f>J6</f>
        <v>50400</v>
      </c>
      <c r="I92" s="66"/>
      <c r="J92" s="66"/>
    </row>
    <row r="93" spans="1:10" x14ac:dyDescent="0.3">
      <c r="A93" s="143" t="str">
        <f>A21</f>
        <v>02 TRASLADO DE PERSONAL</v>
      </c>
      <c r="B93" s="144"/>
      <c r="C93" s="144"/>
      <c r="D93" s="145"/>
      <c r="E93" s="145"/>
      <c r="F93" s="63"/>
      <c r="G93" s="64">
        <v>0.08</v>
      </c>
      <c r="H93" s="65">
        <f>J21</f>
        <v>20000</v>
      </c>
      <c r="I93" s="66"/>
      <c r="J93" s="66"/>
    </row>
    <row r="94" spans="1:10" x14ac:dyDescent="0.3">
      <c r="A94" s="143" t="str">
        <f>A23</f>
        <v>03 IMPLEMENTOS DE SEGURIDAD y SALUD OCUPACIONAL (INCL. GASTOS COVID)</v>
      </c>
      <c r="B94" s="144"/>
      <c r="C94" s="144"/>
      <c r="D94" s="145"/>
      <c r="E94" s="145"/>
      <c r="F94" s="63"/>
      <c r="G94" s="64">
        <v>0.08</v>
      </c>
      <c r="H94" s="65">
        <f>J23</f>
        <v>69100</v>
      </c>
      <c r="I94" s="66"/>
      <c r="J94" s="66"/>
    </row>
    <row r="95" spans="1:10" x14ac:dyDescent="0.3">
      <c r="A95" s="143" t="str">
        <f>A35</f>
        <v>04 ALIMENTACIÓN Y HOSPEDAJE</v>
      </c>
      <c r="B95" s="144"/>
      <c r="C95" s="144"/>
      <c r="D95" s="145"/>
      <c r="E95" s="145"/>
      <c r="F95" s="63"/>
      <c r="G95" s="64">
        <v>0.08</v>
      </c>
      <c r="H95" s="65">
        <f>J35</f>
        <v>333360</v>
      </c>
      <c r="I95" s="66"/>
      <c r="J95" s="66"/>
    </row>
    <row r="96" spans="1:10" x14ac:dyDescent="0.3">
      <c r="A96" s="143" t="s">
        <v>23</v>
      </c>
      <c r="B96" s="144"/>
      <c r="C96" s="144"/>
      <c r="D96" s="145"/>
      <c r="E96" s="145"/>
      <c r="F96" s="63"/>
      <c r="G96" s="64">
        <v>0.08</v>
      </c>
      <c r="H96" s="65">
        <f>+J41</f>
        <v>40800</v>
      </c>
      <c r="I96" s="66"/>
      <c r="J96" s="66"/>
    </row>
    <row r="97" spans="1:10" x14ac:dyDescent="0.3">
      <c r="A97" s="143" t="str">
        <f>A48</f>
        <v>06 EQUIPAMIENTO, INFORMÁTICA Y COMUNICACIONES</v>
      </c>
      <c r="B97" s="144"/>
      <c r="C97" s="144"/>
      <c r="D97" s="145"/>
      <c r="E97" s="145"/>
      <c r="F97" s="63"/>
      <c r="G97" s="64">
        <v>0.08</v>
      </c>
      <c r="H97" s="65">
        <f>J48</f>
        <v>36100</v>
      </c>
      <c r="I97" s="66"/>
      <c r="J97" s="66"/>
    </row>
    <row r="98" spans="1:10" x14ac:dyDescent="0.3">
      <c r="A98" s="143" t="str">
        <f>A64</f>
        <v>07 MAQUINARIAS, EQUIPOS Y VEHÍCULOS INDIRECTOS</v>
      </c>
      <c r="B98" s="144"/>
      <c r="C98" s="144"/>
      <c r="D98" s="145"/>
      <c r="E98" s="145"/>
      <c r="F98" s="63"/>
      <c r="G98" s="64">
        <v>0.08</v>
      </c>
      <c r="H98" s="65">
        <f>J64</f>
        <v>385600</v>
      </c>
      <c r="I98" s="66"/>
      <c r="J98" s="66"/>
    </row>
    <row r="99" spans="1:10" x14ac:dyDescent="0.3">
      <c r="A99" s="143" t="str">
        <f>A68</f>
        <v>08 PROGRAMAS DE PLAN DE BUENA VECINDAD Y RELACIONES PUBLICAS</v>
      </c>
      <c r="B99" s="144"/>
      <c r="C99" s="144"/>
      <c r="D99" s="145"/>
      <c r="E99" s="145"/>
      <c r="F99" s="63"/>
      <c r="G99" s="64">
        <v>0.08</v>
      </c>
      <c r="H99" s="65">
        <f>J68</f>
        <v>817500</v>
      </c>
      <c r="I99" s="66"/>
      <c r="J99" s="66"/>
    </row>
    <row r="100" spans="1:10" x14ac:dyDescent="0.3">
      <c r="A100" s="146" t="s">
        <v>45</v>
      </c>
      <c r="B100" s="147"/>
      <c r="C100" s="147"/>
      <c r="D100" s="148"/>
      <c r="E100" s="148"/>
      <c r="F100" s="67"/>
      <c r="G100" s="68">
        <v>0.08</v>
      </c>
      <c r="H100" s="69">
        <f>+J82</f>
        <v>0</v>
      </c>
      <c r="I100" s="66"/>
      <c r="J100" s="66"/>
    </row>
    <row r="101" spans="1:10" ht="15" thickBot="1" x14ac:dyDescent="0.35">
      <c r="A101" s="70" t="s">
        <v>44</v>
      </c>
      <c r="B101" s="71"/>
      <c r="C101" s="71"/>
      <c r="D101" s="72"/>
      <c r="E101" s="72"/>
      <c r="F101" s="73"/>
      <c r="G101" s="74">
        <v>0.08</v>
      </c>
      <c r="H101" s="75">
        <f>SUM(H92:H100)</f>
        <v>1752860</v>
      </c>
      <c r="I101" s="66"/>
      <c r="J101" s="66"/>
    </row>
  </sheetData>
  <mergeCells count="9">
    <mergeCell ref="H2:H4"/>
    <mergeCell ref="I2:I4"/>
    <mergeCell ref="J2:J4"/>
    <mergeCell ref="A2:A4"/>
    <mergeCell ref="C2:C4"/>
    <mergeCell ref="D2:D4"/>
    <mergeCell ref="E2:E4"/>
    <mergeCell ref="F2:F4"/>
    <mergeCell ref="G2:G4"/>
  </mergeCells>
  <conditionalFormatting sqref="A37:B37">
    <cfRule type="expression" dxfId="124" priority="99">
      <formula>A37="Requerido"</formula>
    </cfRule>
  </conditionalFormatting>
  <conditionalFormatting sqref="A28:B28">
    <cfRule type="expression" dxfId="123" priority="107">
      <formula>A28="Requerido"</formula>
    </cfRule>
  </conditionalFormatting>
  <conditionalFormatting sqref="A32:B32">
    <cfRule type="expression" dxfId="122" priority="81">
      <formula>A32="Requerido"</formula>
    </cfRule>
  </conditionalFormatting>
  <conditionalFormatting sqref="A32:B32">
    <cfRule type="expression" dxfId="121" priority="78">
      <formula>A32="Requerido"</formula>
    </cfRule>
  </conditionalFormatting>
  <conditionalFormatting sqref="B58">
    <cfRule type="expression" dxfId="120" priority="64">
      <formula>B58="Requerido"</formula>
    </cfRule>
  </conditionalFormatting>
  <conditionalFormatting sqref="A61:A62">
    <cfRule type="expression" dxfId="119" priority="1">
      <formula>A61="Requerido"</formula>
    </cfRule>
  </conditionalFormatting>
  <conditionalFormatting sqref="D32">
    <cfRule type="expression" dxfId="118" priority="80">
      <formula>A32="Requerido"</formula>
    </cfRule>
  </conditionalFormatting>
  <conditionalFormatting sqref="D71:D76">
    <cfRule type="expression" dxfId="117" priority="37">
      <formula>A71="Requerido"</formula>
    </cfRule>
  </conditionalFormatting>
  <conditionalFormatting sqref="D59">
    <cfRule type="expression" dxfId="116" priority="114">
      <formula>A59="Requerido"</formula>
    </cfRule>
  </conditionalFormatting>
  <conditionalFormatting sqref="E36:E40">
    <cfRule type="expression" dxfId="115" priority="74">
      <formula>A36="Requerido"</formula>
    </cfRule>
  </conditionalFormatting>
  <conditionalFormatting sqref="E43">
    <cfRule type="expression" dxfId="114" priority="71">
      <formula>A43="Requerido"</formula>
    </cfRule>
  </conditionalFormatting>
  <conditionalFormatting sqref="E71:E76">
    <cfRule type="expression" dxfId="113" priority="36">
      <formula>A71="Requerido"</formula>
    </cfRule>
  </conditionalFormatting>
  <conditionalFormatting sqref="E79">
    <cfRule type="expression" dxfId="112" priority="34">
      <formula>C79="Requerido"</formula>
    </cfRule>
  </conditionalFormatting>
  <conditionalFormatting sqref="A25:B25 A38:B38 A76:B76 A63:B63 A19:B19 A11:B11 A13:B13 B62">
    <cfRule type="expression" dxfId="111" priority="121">
      <formula>A11="Requerido"</formula>
    </cfRule>
  </conditionalFormatting>
  <conditionalFormatting sqref="D28 D62:D63 D25 D33:D34 D70:E70 D8:E20 D52:E53 D79:D81">
    <cfRule type="expression" dxfId="110" priority="106">
      <formula>A8="Requerido"</formula>
    </cfRule>
  </conditionalFormatting>
  <conditionalFormatting sqref="A40:B40">
    <cfRule type="expression" dxfId="109" priority="102">
      <formula>A40="Requerido"</formula>
    </cfRule>
  </conditionalFormatting>
  <conditionalFormatting sqref="E25 E62:E63 E33:E34 E80:E81">
    <cfRule type="expression" dxfId="108" priority="125">
      <formula>A25="Requerido"</formula>
    </cfRule>
  </conditionalFormatting>
  <conditionalFormatting sqref="D22">
    <cfRule type="expression" dxfId="107" priority="124">
      <formula>A22="Requerido"</formula>
    </cfRule>
  </conditionalFormatting>
  <conditionalFormatting sqref="A22:B22">
    <cfRule type="expression" dxfId="106" priority="123">
      <formula>A22="Requerido"</formula>
    </cfRule>
  </conditionalFormatting>
  <conditionalFormatting sqref="E22">
    <cfRule type="expression" dxfId="105" priority="122">
      <formula>A22="Requerido"</formula>
    </cfRule>
  </conditionalFormatting>
  <conditionalFormatting sqref="A36:B36">
    <cfRule type="expression" dxfId="104" priority="120">
      <formula>A36="Requerido"</formula>
    </cfRule>
  </conditionalFormatting>
  <conditionalFormatting sqref="B50:B51">
    <cfRule type="expression" dxfId="103" priority="119">
      <formula>B50="Requerido"</formula>
    </cfRule>
  </conditionalFormatting>
  <conditionalFormatting sqref="A53:B53 B52">
    <cfRule type="expression" dxfId="102" priority="118">
      <formula>A52="Requerido"</formula>
    </cfRule>
  </conditionalFormatting>
  <conditionalFormatting sqref="E56:E57">
    <cfRule type="expression" dxfId="101" priority="115">
      <formula>A56="Requerido"</formula>
    </cfRule>
  </conditionalFormatting>
  <conditionalFormatting sqref="D56:D57">
    <cfRule type="expression" dxfId="100" priority="117">
      <formula>A56="Requerido"</formula>
    </cfRule>
  </conditionalFormatting>
  <conditionalFormatting sqref="B56:B57">
    <cfRule type="expression" dxfId="99" priority="116">
      <formula>B56="Requerido"</formula>
    </cfRule>
  </conditionalFormatting>
  <conditionalFormatting sqref="B59">
    <cfRule type="expression" dxfId="98" priority="113">
      <formula>B59="Requerido"</formula>
    </cfRule>
  </conditionalFormatting>
  <conditionalFormatting sqref="B59">
    <cfRule type="expression" dxfId="97" priority="112">
      <formula>B59="Requerido"</formula>
    </cfRule>
  </conditionalFormatting>
  <conditionalFormatting sqref="A76:B76">
    <cfRule type="expression" dxfId="96" priority="111">
      <formula>A76="Requerido"</formula>
    </cfRule>
  </conditionalFormatting>
  <conditionalFormatting sqref="E27:E29">
    <cfRule type="expression" dxfId="95" priority="108">
      <formula>A27="Requerido"</formula>
    </cfRule>
  </conditionalFormatting>
  <conditionalFormatting sqref="D27:D29">
    <cfRule type="expression" dxfId="94" priority="109">
      <formula>A27="Requerido"</formula>
    </cfRule>
  </conditionalFormatting>
  <conditionalFormatting sqref="A27:B29">
    <cfRule type="expression" dxfId="93" priority="110">
      <formula>A27="Requerido"</formula>
    </cfRule>
  </conditionalFormatting>
  <conditionalFormatting sqref="E28">
    <cfRule type="expression" dxfId="92" priority="105">
      <formula>A28="Requerido"</formula>
    </cfRule>
  </conditionalFormatting>
  <conditionalFormatting sqref="A67:B67">
    <cfRule type="expression" dxfId="91" priority="104">
      <formula>A67="Requerido"</formula>
    </cfRule>
  </conditionalFormatting>
  <conditionalFormatting sqref="A20:B20 A8:B11 A13:B15">
    <cfRule type="expression" dxfId="90" priority="103">
      <formula>A8="Requerido"</formula>
    </cfRule>
  </conditionalFormatting>
  <conditionalFormatting sqref="A17:B17">
    <cfRule type="expression" dxfId="89" priority="101">
      <formula>A17="Requerido"</formula>
    </cfRule>
  </conditionalFormatting>
  <conditionalFormatting sqref="A39:B39">
    <cfRule type="expression" dxfId="88" priority="100">
      <formula>A39="Requerido"</formula>
    </cfRule>
  </conditionalFormatting>
  <conditionalFormatting sqref="A9:B9">
    <cfRule type="expression" dxfId="87" priority="98">
      <formula>A9="Requerido"</formula>
    </cfRule>
  </conditionalFormatting>
  <conditionalFormatting sqref="E67">
    <cfRule type="expression" dxfId="86" priority="96">
      <formula>A67="Requerido"</formula>
    </cfRule>
  </conditionalFormatting>
  <conditionalFormatting sqref="D67">
    <cfRule type="expression" dxfId="85" priority="97">
      <formula>A67="Requerido"</formula>
    </cfRule>
  </conditionalFormatting>
  <conditionalFormatting sqref="A18:B18">
    <cfRule type="expression" dxfId="84" priority="95">
      <formula>A18="Requerido"</formula>
    </cfRule>
  </conditionalFormatting>
  <conditionalFormatting sqref="A10:B10">
    <cfRule type="expression" dxfId="83" priority="94">
      <formula>A10="Requerido"</formula>
    </cfRule>
  </conditionalFormatting>
  <conditionalFormatting sqref="D29">
    <cfRule type="expression" dxfId="82" priority="93">
      <formula>A29="Requerido"</formula>
    </cfRule>
  </conditionalFormatting>
  <conditionalFormatting sqref="A29:B29">
    <cfRule type="expression" dxfId="81" priority="91">
      <formula>A29="Requerido"</formula>
    </cfRule>
  </conditionalFormatting>
  <conditionalFormatting sqref="E29">
    <cfRule type="expression" dxfId="80" priority="92">
      <formula>A29="Requerido"</formula>
    </cfRule>
  </conditionalFormatting>
  <conditionalFormatting sqref="D33">
    <cfRule type="expression" dxfId="79" priority="86">
      <formula>A33="Requerido"</formula>
    </cfRule>
  </conditionalFormatting>
  <conditionalFormatting sqref="A33:B33">
    <cfRule type="expression" dxfId="78" priority="87">
      <formula>A33="Requerido"</formula>
    </cfRule>
  </conditionalFormatting>
  <conditionalFormatting sqref="E31">
    <cfRule type="expression" dxfId="77" priority="88">
      <formula>A31="Requerido"</formula>
    </cfRule>
  </conditionalFormatting>
  <conditionalFormatting sqref="D31">
    <cfRule type="expression" dxfId="76" priority="89">
      <formula>A31="Requerido"</formula>
    </cfRule>
  </conditionalFormatting>
  <conditionalFormatting sqref="A31:B31 A33:B34">
    <cfRule type="expression" dxfId="75" priority="90">
      <formula>A31="Requerido"</formula>
    </cfRule>
  </conditionalFormatting>
  <conditionalFormatting sqref="E33">
    <cfRule type="expression" dxfId="74" priority="85">
      <formula>A33="Requerido"</formula>
    </cfRule>
  </conditionalFormatting>
  <conditionalFormatting sqref="D34">
    <cfRule type="expression" dxfId="73" priority="84">
      <formula>A34="Requerido"</formula>
    </cfRule>
  </conditionalFormatting>
  <conditionalFormatting sqref="A34:B34">
    <cfRule type="expression" dxfId="72" priority="82">
      <formula>A34="Requerido"</formula>
    </cfRule>
  </conditionalFormatting>
  <conditionalFormatting sqref="E34">
    <cfRule type="expression" dxfId="71" priority="83">
      <formula>A34="Requerido"</formula>
    </cfRule>
  </conditionalFormatting>
  <conditionalFormatting sqref="D32">
    <cfRule type="expression" dxfId="70" priority="77">
      <formula>A32="Requerido"</formula>
    </cfRule>
  </conditionalFormatting>
  <conditionalFormatting sqref="E32">
    <cfRule type="expression" dxfId="69" priority="79">
      <formula>A32="Requerido"</formula>
    </cfRule>
  </conditionalFormatting>
  <conditionalFormatting sqref="E32">
    <cfRule type="expression" dxfId="68" priority="76">
      <formula>A32="Requerido"</formula>
    </cfRule>
  </conditionalFormatting>
  <conditionalFormatting sqref="D36:D40">
    <cfRule type="expression" dxfId="67" priority="75">
      <formula>A36="Requerido"</formula>
    </cfRule>
  </conditionalFormatting>
  <conditionalFormatting sqref="D44">
    <cfRule type="expression" dxfId="66" priority="72">
      <formula>A44="Requerido"</formula>
    </cfRule>
  </conditionalFormatting>
  <conditionalFormatting sqref="A43:B44">
    <cfRule type="expression" dxfId="65" priority="73">
      <formula>A43="Requerido"</formula>
    </cfRule>
  </conditionalFormatting>
  <conditionalFormatting sqref="A46:B47">
    <cfRule type="expression" dxfId="64" priority="70">
      <formula>A46="Requerido"</formula>
    </cfRule>
  </conditionalFormatting>
  <conditionalFormatting sqref="E61">
    <cfRule type="expression" dxfId="63" priority="60">
      <formula>A61="Requerido"</formula>
    </cfRule>
  </conditionalFormatting>
  <conditionalFormatting sqref="E47">
    <cfRule type="expression" dxfId="62" priority="66">
      <formula>A47="Requerido"</formula>
    </cfRule>
  </conditionalFormatting>
  <conditionalFormatting sqref="D46">
    <cfRule type="expression" dxfId="61" priority="68">
      <formula>A46="Requerido"</formula>
    </cfRule>
  </conditionalFormatting>
  <conditionalFormatting sqref="D47">
    <cfRule type="expression" dxfId="60" priority="69">
      <formula>A47="Requerido"</formula>
    </cfRule>
  </conditionalFormatting>
  <conditionalFormatting sqref="E46">
    <cfRule type="expression" dxfId="59" priority="67">
      <formula>A46="Requerido"</formula>
    </cfRule>
  </conditionalFormatting>
  <conditionalFormatting sqref="E58">
    <cfRule type="expression" dxfId="58" priority="63">
      <formula>A58="Requerido"</formula>
    </cfRule>
  </conditionalFormatting>
  <conditionalFormatting sqref="D58">
    <cfRule type="expression" dxfId="57" priority="65">
      <formula>A58="Requerido"</formula>
    </cfRule>
  </conditionalFormatting>
  <conditionalFormatting sqref="D61">
    <cfRule type="expression" dxfId="56" priority="62">
      <formula>A61="Requerido"</formula>
    </cfRule>
  </conditionalFormatting>
  <conditionalFormatting sqref="B61">
    <cfRule type="expression" dxfId="55" priority="61">
      <formula>B61="Requerido"</formula>
    </cfRule>
  </conditionalFormatting>
  <conditionalFormatting sqref="A63:B63">
    <cfRule type="expression" dxfId="54" priority="59">
      <formula>A63="Requerido"</formula>
    </cfRule>
  </conditionalFormatting>
  <conditionalFormatting sqref="A63:B63">
    <cfRule type="expression" dxfId="53" priority="58">
      <formula>A63="Requerido"</formula>
    </cfRule>
  </conditionalFormatting>
  <conditionalFormatting sqref="A66:B66">
    <cfRule type="expression" dxfId="52" priority="57">
      <formula>A66="Requerido"</formula>
    </cfRule>
  </conditionalFormatting>
  <conditionalFormatting sqref="A54:B54">
    <cfRule type="expression" dxfId="51" priority="56">
      <formula>A54="Requerido"</formula>
    </cfRule>
  </conditionalFormatting>
  <conditionalFormatting sqref="D54">
    <cfRule type="expression" dxfId="50" priority="55">
      <formula>A54="Requerido"</formula>
    </cfRule>
  </conditionalFormatting>
  <conditionalFormatting sqref="E54">
    <cfRule type="expression" dxfId="49" priority="54">
      <formula>A54="Requerido"</formula>
    </cfRule>
  </conditionalFormatting>
  <conditionalFormatting sqref="A71:B71">
    <cfRule type="expression" dxfId="48" priority="53">
      <formula>A71="Requerido"</formula>
    </cfRule>
  </conditionalFormatting>
  <conditionalFormatting sqref="A71:B71">
    <cfRule type="expression" dxfId="47" priority="52">
      <formula>A71="Requerido"</formula>
    </cfRule>
  </conditionalFormatting>
  <conditionalFormatting sqref="A72:B72">
    <cfRule type="expression" dxfId="46" priority="51">
      <formula>A72="Requerido"</formula>
    </cfRule>
  </conditionalFormatting>
  <conditionalFormatting sqref="A72:B72">
    <cfRule type="expression" dxfId="45" priority="50">
      <formula>A72="Requerido"</formula>
    </cfRule>
  </conditionalFormatting>
  <conditionalFormatting sqref="A75:B75">
    <cfRule type="expression" dxfId="44" priority="49">
      <formula>A75="Requerido"</formula>
    </cfRule>
  </conditionalFormatting>
  <conditionalFormatting sqref="A75:B75">
    <cfRule type="expression" dxfId="43" priority="48">
      <formula>A75="Requerido"</formula>
    </cfRule>
  </conditionalFormatting>
  <conditionalFormatting sqref="A73:B73">
    <cfRule type="expression" dxfId="42" priority="47">
      <formula>A73="Requerido"</formula>
    </cfRule>
  </conditionalFormatting>
  <conditionalFormatting sqref="A73:B73">
    <cfRule type="expression" dxfId="41" priority="46">
      <formula>A73="Requerido"</formula>
    </cfRule>
  </conditionalFormatting>
  <conditionalFormatting sqref="A74:B74">
    <cfRule type="expression" dxfId="40" priority="45">
      <formula>A74="Requerido"</formula>
    </cfRule>
  </conditionalFormatting>
  <conditionalFormatting sqref="A74:B74">
    <cfRule type="expression" dxfId="39" priority="44">
      <formula>A74="Requerido"</formula>
    </cfRule>
  </conditionalFormatting>
  <conditionalFormatting sqref="A79:B79">
    <cfRule type="expression" dxfId="38" priority="43">
      <formula>A79="Requerido"</formula>
    </cfRule>
  </conditionalFormatting>
  <conditionalFormatting sqref="A79:B79">
    <cfRule type="expression" dxfId="37" priority="42">
      <formula>A79="Requerido"</formula>
    </cfRule>
  </conditionalFormatting>
  <conditionalFormatting sqref="A80:B80">
    <cfRule type="expression" dxfId="36" priority="41">
      <formula>A80="Requerido"</formula>
    </cfRule>
  </conditionalFormatting>
  <conditionalFormatting sqref="A80:B80">
    <cfRule type="expression" dxfId="35" priority="40">
      <formula>A80="Requerido"</formula>
    </cfRule>
  </conditionalFormatting>
  <conditionalFormatting sqref="A81:B81">
    <cfRule type="expression" dxfId="34" priority="39">
      <formula>A81="Requerido"</formula>
    </cfRule>
  </conditionalFormatting>
  <conditionalFormatting sqref="A81:B81">
    <cfRule type="expression" dxfId="33" priority="38">
      <formula>A81="Requerido"</formula>
    </cfRule>
  </conditionalFormatting>
  <conditionalFormatting sqref="E79">
    <cfRule type="expression" dxfId="32" priority="35">
      <formula>C79="Requerido"</formula>
    </cfRule>
  </conditionalFormatting>
  <conditionalFormatting sqref="A86:B86">
    <cfRule type="expression" dxfId="31" priority="29">
      <formula>A86="Requerido"</formula>
    </cfRule>
  </conditionalFormatting>
  <conditionalFormatting sqref="A86:B86">
    <cfRule type="expression" dxfId="30" priority="28">
      <formula>A86="Requerido"</formula>
    </cfRule>
  </conditionalFormatting>
  <conditionalFormatting sqref="A84:B84">
    <cfRule type="expression" dxfId="29" priority="33">
      <formula>A84="Requerido"</formula>
    </cfRule>
  </conditionalFormatting>
  <conditionalFormatting sqref="A84:B84">
    <cfRule type="expression" dxfId="28" priority="32">
      <formula>A84="Requerido"</formula>
    </cfRule>
  </conditionalFormatting>
  <conditionalFormatting sqref="D84">
    <cfRule type="expression" dxfId="27" priority="31">
      <formula>A84="Requerido"</formula>
    </cfRule>
  </conditionalFormatting>
  <conditionalFormatting sqref="E84">
    <cfRule type="expression" dxfId="26" priority="30">
      <formula>A84="Requerido"</formula>
    </cfRule>
  </conditionalFormatting>
  <conditionalFormatting sqref="D86">
    <cfRule type="expression" dxfId="25" priority="27">
      <formula>A86="Requerido"</formula>
    </cfRule>
  </conditionalFormatting>
  <conditionalFormatting sqref="E86">
    <cfRule type="expression" dxfId="24" priority="26">
      <formula>A86="Requerido"</formula>
    </cfRule>
  </conditionalFormatting>
  <conditionalFormatting sqref="B70">
    <cfRule type="expression" dxfId="23" priority="25">
      <formula>B70="Requerido"</formula>
    </cfRule>
  </conditionalFormatting>
  <conditionalFormatting sqref="B70">
    <cfRule type="expression" dxfId="22" priority="24">
      <formula>B70="Requerido"</formula>
    </cfRule>
  </conditionalFormatting>
  <conditionalFormatting sqref="D78">
    <cfRule type="expression" dxfId="21" priority="23">
      <formula>A78="Requerido"</formula>
    </cfRule>
  </conditionalFormatting>
  <conditionalFormatting sqref="E78">
    <cfRule type="expression" dxfId="20" priority="21">
      <formula>A78="Requerido"</formula>
    </cfRule>
  </conditionalFormatting>
  <conditionalFormatting sqref="D78">
    <cfRule type="expression" dxfId="19" priority="22">
      <formula>A78="Requerido"</formula>
    </cfRule>
  </conditionalFormatting>
  <conditionalFormatting sqref="A78:B78">
    <cfRule type="expression" dxfId="18" priority="20">
      <formula>A78="Requerido"</formula>
    </cfRule>
  </conditionalFormatting>
  <conditionalFormatting sqref="A78:B78">
    <cfRule type="expression" dxfId="17" priority="19">
      <formula>A78="Requerido"</formula>
    </cfRule>
  </conditionalFormatting>
  <conditionalFormatting sqref="A15:B15">
    <cfRule type="expression" dxfId="16" priority="18">
      <formula>A15="Requerido"</formula>
    </cfRule>
  </conditionalFormatting>
  <conditionalFormatting sqref="D50">
    <cfRule type="expression" dxfId="15" priority="17">
      <formula>A50="Requerido"</formula>
    </cfRule>
  </conditionalFormatting>
  <conditionalFormatting sqref="E50">
    <cfRule type="expression" dxfId="14" priority="16">
      <formula>A50="Requerido"</formula>
    </cfRule>
  </conditionalFormatting>
  <conditionalFormatting sqref="D51">
    <cfRule type="expression" dxfId="13" priority="15">
      <formula>A51="Requerido"</formula>
    </cfRule>
  </conditionalFormatting>
  <conditionalFormatting sqref="E51">
    <cfRule type="expression" dxfId="12" priority="14">
      <formula>A51="Requerido"</formula>
    </cfRule>
  </conditionalFormatting>
  <conditionalFormatting sqref="A16:B16">
    <cfRule type="expression" dxfId="11" priority="13">
      <formula>A16="Requerido"</formula>
    </cfRule>
  </conditionalFormatting>
  <conditionalFormatting sqref="A16:B16">
    <cfRule type="expression" dxfId="10" priority="12">
      <formula>A16="Requerido"</formula>
    </cfRule>
  </conditionalFormatting>
  <conditionalFormatting sqref="A12:B12">
    <cfRule type="expression" dxfId="9" priority="11">
      <formula>A12="Requerido"</formula>
    </cfRule>
  </conditionalFormatting>
  <conditionalFormatting sqref="A12:B12">
    <cfRule type="expression" dxfId="8" priority="10">
      <formula>A12="Requerido"</formula>
    </cfRule>
  </conditionalFormatting>
  <conditionalFormatting sqref="B14">
    <cfRule type="expression" dxfId="7" priority="9">
      <formula>B14="Requerido"</formula>
    </cfRule>
  </conditionalFormatting>
  <conditionalFormatting sqref="D43">
    <cfRule type="expression" dxfId="6" priority="8">
      <formula>XFD43="Requerido"</formula>
    </cfRule>
  </conditionalFormatting>
  <conditionalFormatting sqref="E44">
    <cfRule type="expression" dxfId="5" priority="7">
      <formula>A44="Requerido"</formula>
    </cfRule>
  </conditionalFormatting>
  <conditionalFormatting sqref="D66:E66">
    <cfRule type="expression" dxfId="4" priority="6">
      <formula>A66="Requerido"</formula>
    </cfRule>
  </conditionalFormatting>
  <conditionalFormatting sqref="A70">
    <cfRule type="expression" dxfId="3" priority="5">
      <formula>A70="Requerido"</formula>
    </cfRule>
  </conditionalFormatting>
  <conditionalFormatting sqref="A70">
    <cfRule type="expression" dxfId="2" priority="4">
      <formula>A70="Requerido"</formula>
    </cfRule>
  </conditionalFormatting>
  <conditionalFormatting sqref="A50:A52">
    <cfRule type="expression" dxfId="1" priority="3">
      <formula>A50="Requerido"</formula>
    </cfRule>
  </conditionalFormatting>
  <conditionalFormatting sqref="A56:A59">
    <cfRule type="expression" dxfId="0" priority="2">
      <formula>A56="Requerido"</formula>
    </cfRule>
  </conditionalFormatting>
  <pageMargins left="0.7" right="0.7" top="0.75" bottom="0.75" header="0.3" footer="0.3"/>
  <pageSetup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topLeftCell="A10" zoomScale="80" zoomScaleNormal="140" zoomScaleSheetLayoutView="80" workbookViewId="0">
      <selection activeCell="J17" sqref="J17"/>
    </sheetView>
  </sheetViews>
  <sheetFormatPr baseColWidth="10" defaultRowHeight="14.4" x14ac:dyDescent="0.3"/>
  <cols>
    <col min="2" max="2" width="55.21875" customWidth="1"/>
  </cols>
  <sheetData>
    <row r="1" spans="1:7" x14ac:dyDescent="0.3">
      <c r="A1" s="155" t="s">
        <v>56</v>
      </c>
      <c r="B1" s="156"/>
      <c r="C1" s="156"/>
      <c r="D1" s="156"/>
      <c r="E1" s="156"/>
      <c r="F1" s="156"/>
      <c r="G1" s="157"/>
    </row>
    <row r="2" spans="1:7" x14ac:dyDescent="0.3">
      <c r="A2" s="158" t="s">
        <v>0</v>
      </c>
      <c r="B2" s="159"/>
      <c r="C2" s="162" t="s">
        <v>4</v>
      </c>
      <c r="D2" s="87" t="s">
        <v>48</v>
      </c>
      <c r="E2" s="87" t="s">
        <v>49</v>
      </c>
      <c r="F2" s="162" t="s">
        <v>50</v>
      </c>
      <c r="G2" s="162" t="s">
        <v>51</v>
      </c>
    </row>
    <row r="3" spans="1:7" ht="73.8" customHeight="1" x14ac:dyDescent="0.3">
      <c r="A3" s="160"/>
      <c r="B3" s="161"/>
      <c r="C3" s="163"/>
      <c r="D3" s="87" t="s">
        <v>52</v>
      </c>
      <c r="E3" s="87" t="s">
        <v>53</v>
      </c>
      <c r="F3" s="163"/>
      <c r="G3" s="163"/>
    </row>
    <row r="4" spans="1:7" x14ac:dyDescent="0.3">
      <c r="A4" s="76">
        <v>1</v>
      </c>
      <c r="B4" s="77" t="s">
        <v>33</v>
      </c>
      <c r="C4" s="78">
        <v>1</v>
      </c>
      <c r="D4" s="78"/>
      <c r="E4" s="78"/>
      <c r="F4" s="182"/>
      <c r="G4" s="172">
        <f>+G5+G6</f>
        <v>51554.700000000004</v>
      </c>
    </row>
    <row r="5" spans="1:7" x14ac:dyDescent="0.3">
      <c r="B5" s="90" t="s">
        <v>67</v>
      </c>
      <c r="C5" s="80">
        <v>1</v>
      </c>
      <c r="D5" s="81">
        <v>12</v>
      </c>
      <c r="E5" s="80">
        <v>1.5</v>
      </c>
      <c r="F5" s="171">
        <v>2148.1125000000002</v>
      </c>
      <c r="G5" s="173">
        <f>+D5*F5</f>
        <v>25777.350000000002</v>
      </c>
    </row>
    <row r="6" spans="1:7" x14ac:dyDescent="0.3">
      <c r="B6" s="79" t="s">
        <v>66</v>
      </c>
      <c r="C6" s="80">
        <v>1</v>
      </c>
      <c r="D6" s="81">
        <v>12</v>
      </c>
      <c r="E6" s="80">
        <v>1.5</v>
      </c>
      <c r="F6" s="171">
        <v>2148.1125000000002</v>
      </c>
      <c r="G6" s="173">
        <f>+D6*F6</f>
        <v>25777.350000000002</v>
      </c>
    </row>
    <row r="7" spans="1:7" x14ac:dyDescent="0.3">
      <c r="A7" s="76">
        <v>2</v>
      </c>
      <c r="B7" s="77" t="s">
        <v>55</v>
      </c>
      <c r="C7" s="78"/>
      <c r="D7" s="78"/>
      <c r="E7" s="78"/>
      <c r="F7" s="174"/>
      <c r="G7" s="172">
        <f>+G8+G9+G10+G11</f>
        <v>603190.56000000006</v>
      </c>
    </row>
    <row r="8" spans="1:7" ht="34.200000000000003" x14ac:dyDescent="0.3">
      <c r="A8" s="83"/>
      <c r="B8" s="91" t="s">
        <v>68</v>
      </c>
      <c r="C8" s="80">
        <v>1</v>
      </c>
      <c r="D8" s="81">
        <v>12</v>
      </c>
      <c r="E8" s="80">
        <v>9</v>
      </c>
      <c r="F8" s="175">
        <v>12888.7</v>
      </c>
      <c r="G8" s="82">
        <f>+D8*F8</f>
        <v>154664.40000000002</v>
      </c>
    </row>
    <row r="9" spans="1:7" ht="22.8" x14ac:dyDescent="0.3">
      <c r="A9" s="83"/>
      <c r="B9" s="92" t="s">
        <v>69</v>
      </c>
      <c r="C9" s="80">
        <v>2</v>
      </c>
      <c r="D9" s="81">
        <v>12</v>
      </c>
      <c r="E9" s="80">
        <v>5</v>
      </c>
      <c r="F9" s="175">
        <v>7303.58</v>
      </c>
      <c r="G9" s="82">
        <f t="shared" ref="G9:G11" si="0">+D9*F9</f>
        <v>87642.959999999992</v>
      </c>
    </row>
    <row r="10" spans="1:7" ht="22.8" x14ac:dyDescent="0.3">
      <c r="A10" s="83"/>
      <c r="B10" s="92" t="s">
        <v>70</v>
      </c>
      <c r="C10" s="80">
        <v>1</v>
      </c>
      <c r="D10" s="81">
        <v>12</v>
      </c>
      <c r="E10" s="80">
        <v>9</v>
      </c>
      <c r="F10" s="175">
        <v>12888.7</v>
      </c>
      <c r="G10" s="82">
        <f t="shared" si="0"/>
        <v>154664.40000000002</v>
      </c>
    </row>
    <row r="11" spans="1:7" ht="34.200000000000003" x14ac:dyDescent="0.3">
      <c r="A11" s="83"/>
      <c r="B11" s="92" t="s">
        <v>71</v>
      </c>
      <c r="C11" s="80">
        <v>1</v>
      </c>
      <c r="D11" s="81">
        <v>12</v>
      </c>
      <c r="E11" s="80">
        <v>12</v>
      </c>
      <c r="F11" s="176">
        <v>17184.900000000001</v>
      </c>
      <c r="G11" s="82">
        <f t="shared" si="0"/>
        <v>206218.80000000002</v>
      </c>
    </row>
    <row r="12" spans="1:7" x14ac:dyDescent="0.3">
      <c r="A12" s="76">
        <v>3</v>
      </c>
      <c r="B12" s="77" t="s">
        <v>35</v>
      </c>
      <c r="C12" s="78"/>
      <c r="D12" s="78"/>
      <c r="E12" s="78"/>
      <c r="F12" s="174"/>
      <c r="G12" s="172">
        <f>+G13+G14</f>
        <v>10310.951999999999</v>
      </c>
    </row>
    <row r="13" spans="1:7" ht="22.8" x14ac:dyDescent="0.3">
      <c r="A13" s="84"/>
      <c r="B13" s="92" t="s">
        <v>72</v>
      </c>
      <c r="C13" s="80">
        <v>1</v>
      </c>
      <c r="D13" s="81">
        <v>12</v>
      </c>
      <c r="E13" s="80">
        <v>0.3</v>
      </c>
      <c r="F13" s="175">
        <v>429.62299999999999</v>
      </c>
      <c r="G13" s="82">
        <f>+D13*F13</f>
        <v>5155.4759999999997</v>
      </c>
    </row>
    <row r="14" spans="1:7" ht="22.8" x14ac:dyDescent="0.3">
      <c r="A14" s="83"/>
      <c r="B14" s="93" t="s">
        <v>73</v>
      </c>
      <c r="C14" s="80">
        <v>3</v>
      </c>
      <c r="D14" s="81">
        <v>12</v>
      </c>
      <c r="E14" s="80">
        <v>0.3</v>
      </c>
      <c r="F14" s="176">
        <v>429.62299999999999</v>
      </c>
      <c r="G14" s="82">
        <f>+D14*F14</f>
        <v>5155.4759999999997</v>
      </c>
    </row>
    <row r="15" spans="1:7" ht="24" x14ac:dyDescent="0.3">
      <c r="A15" s="76">
        <v>4</v>
      </c>
      <c r="B15" s="101" t="s">
        <v>74</v>
      </c>
      <c r="C15" s="78"/>
      <c r="D15" s="78"/>
      <c r="E15" s="78"/>
      <c r="F15" s="174"/>
      <c r="G15" s="172">
        <f>+G16+G17</f>
        <v>10310.951999999999</v>
      </c>
    </row>
    <row r="16" spans="1:7" ht="22.8" x14ac:dyDescent="0.3">
      <c r="A16" s="83"/>
      <c r="B16" s="92" t="s">
        <v>75</v>
      </c>
      <c r="C16" s="80">
        <v>1</v>
      </c>
      <c r="D16" s="81">
        <v>12</v>
      </c>
      <c r="E16" s="80">
        <v>0.3</v>
      </c>
      <c r="F16" s="175">
        <v>429.62299999999999</v>
      </c>
      <c r="G16" s="82">
        <f>+D16*F16</f>
        <v>5155.4759999999997</v>
      </c>
    </row>
    <row r="17" spans="1:7" ht="34.200000000000003" x14ac:dyDescent="0.3">
      <c r="A17" s="83"/>
      <c r="B17" s="91" t="s">
        <v>76</v>
      </c>
      <c r="C17" s="80">
        <v>1</v>
      </c>
      <c r="D17" s="81">
        <v>12</v>
      </c>
      <c r="E17" s="80">
        <v>0.3</v>
      </c>
      <c r="F17" s="175">
        <v>429.62299999999999</v>
      </c>
      <c r="G17" s="82">
        <f>+D17*F17</f>
        <v>5155.4759999999997</v>
      </c>
    </row>
    <row r="18" spans="1:7" x14ac:dyDescent="0.3">
      <c r="A18" s="76">
        <v>5</v>
      </c>
      <c r="B18" s="77" t="s">
        <v>54</v>
      </c>
      <c r="C18" s="76"/>
      <c r="D18" s="76"/>
      <c r="E18" s="76"/>
      <c r="F18" s="177"/>
      <c r="G18" s="85">
        <f>+G19+G20+G21+G22+G23+G24</f>
        <v>1051716</v>
      </c>
    </row>
    <row r="19" spans="1:7" ht="56.4" customHeight="1" x14ac:dyDescent="0.3">
      <c r="A19" s="183"/>
      <c r="B19" s="102" t="s">
        <v>77</v>
      </c>
      <c r="C19" s="80">
        <v>6</v>
      </c>
      <c r="D19" s="96">
        <v>12</v>
      </c>
      <c r="E19" s="104">
        <f>1.5/17</f>
        <v>8.8235294117647065E-2</v>
      </c>
      <c r="F19" s="175">
        <v>12888.7</v>
      </c>
      <c r="G19" s="181">
        <f>+D19*F19</f>
        <v>154664.40000000002</v>
      </c>
    </row>
    <row r="20" spans="1:7" x14ac:dyDescent="0.3">
      <c r="A20" s="184"/>
      <c r="B20" s="103"/>
      <c r="C20" s="80">
        <v>3</v>
      </c>
      <c r="D20" s="96">
        <v>12</v>
      </c>
      <c r="E20" s="104">
        <f>1.5/17</f>
        <v>8.8235294117647065E-2</v>
      </c>
      <c r="F20" s="175">
        <v>12888.7</v>
      </c>
      <c r="G20" s="181">
        <f t="shared" ref="G20:G24" si="1">+D20*F20</f>
        <v>154664.40000000002</v>
      </c>
    </row>
    <row r="21" spans="1:7" ht="22.8" x14ac:dyDescent="0.3">
      <c r="A21" s="83"/>
      <c r="B21" s="94" t="s">
        <v>78</v>
      </c>
      <c r="C21" s="80">
        <v>1</v>
      </c>
      <c r="D21" s="96">
        <v>12</v>
      </c>
      <c r="E21" s="104">
        <f>1.2/17</f>
        <v>7.0588235294117646E-2</v>
      </c>
      <c r="F21" s="175">
        <v>10310.9</v>
      </c>
      <c r="G21" s="181">
        <f t="shared" si="1"/>
        <v>123730.79999999999</v>
      </c>
    </row>
    <row r="22" spans="1:7" x14ac:dyDescent="0.3">
      <c r="A22" s="83"/>
      <c r="B22" s="92" t="s">
        <v>79</v>
      </c>
      <c r="C22" s="99">
        <v>1</v>
      </c>
      <c r="D22" s="97">
        <v>12</v>
      </c>
      <c r="E22" s="104">
        <f>2/17</f>
        <v>0.11764705882352941</v>
      </c>
      <c r="F22" s="178">
        <v>17184.900000000001</v>
      </c>
      <c r="G22" s="181">
        <f t="shared" si="1"/>
        <v>206218.80000000002</v>
      </c>
    </row>
    <row r="23" spans="1:7" x14ac:dyDescent="0.3">
      <c r="A23" s="83"/>
      <c r="B23" s="92" t="s">
        <v>80</v>
      </c>
      <c r="C23" s="99">
        <v>1</v>
      </c>
      <c r="D23" s="97">
        <v>12</v>
      </c>
      <c r="E23" s="104">
        <f>2/17</f>
        <v>0.11764705882352941</v>
      </c>
      <c r="F23" s="178">
        <v>17184.900000000001</v>
      </c>
      <c r="G23" s="181">
        <f t="shared" si="1"/>
        <v>206218.80000000002</v>
      </c>
    </row>
    <row r="24" spans="1:7" x14ac:dyDescent="0.3">
      <c r="A24" s="83"/>
      <c r="B24" s="92" t="s">
        <v>81</v>
      </c>
      <c r="C24" s="80">
        <v>1</v>
      </c>
      <c r="D24" s="98">
        <v>12</v>
      </c>
      <c r="E24" s="104">
        <f>2/17</f>
        <v>0.11764705882352941</v>
      </c>
      <c r="F24" s="178">
        <v>17184.900000000001</v>
      </c>
      <c r="G24" s="181">
        <f t="shared" si="1"/>
        <v>206218.80000000002</v>
      </c>
    </row>
    <row r="25" spans="1:7" x14ac:dyDescent="0.3">
      <c r="A25" s="76">
        <v>6</v>
      </c>
      <c r="B25" s="95" t="s">
        <v>82</v>
      </c>
      <c r="C25" s="76"/>
      <c r="D25" s="76"/>
      <c r="E25" s="76"/>
      <c r="F25" s="179"/>
      <c r="G25" s="85">
        <f>+G26+0</f>
        <v>25777.32</v>
      </c>
    </row>
    <row r="26" spans="1:7" x14ac:dyDescent="0.3">
      <c r="A26" s="86"/>
      <c r="B26" s="79" t="s">
        <v>83</v>
      </c>
      <c r="C26" s="80">
        <v>1</v>
      </c>
      <c r="D26" s="97">
        <v>12</v>
      </c>
      <c r="E26" s="100">
        <f>0.25/17</f>
        <v>1.4705882352941176E-2</v>
      </c>
      <c r="F26" s="180">
        <v>2148.11</v>
      </c>
      <c r="G26" s="181">
        <f>+D26*F26</f>
        <v>25777.32</v>
      </c>
    </row>
    <row r="27" spans="1:7" x14ac:dyDescent="0.3">
      <c r="A27" s="86"/>
      <c r="B27" s="79"/>
      <c r="C27" s="80"/>
      <c r="D27" s="81"/>
      <c r="E27" s="80"/>
      <c r="F27" s="82"/>
      <c r="G27" s="82"/>
    </row>
  </sheetData>
  <mergeCells count="6">
    <mergeCell ref="A19:A20"/>
    <mergeCell ref="A1:G1"/>
    <mergeCell ref="A2:B3"/>
    <mergeCell ref="C2:C3"/>
    <mergeCell ref="F2:F3"/>
    <mergeCell ref="G2:G3"/>
  </mergeCells>
  <pageMargins left="0.7" right="0.7" top="0.75" bottom="0.75" header="0.3" footer="0.3"/>
  <pageSetup scale="72" orientation="portrait" r:id="rId1"/>
  <ignoredErrors>
    <ignoredError sqref="G7 G12 G15 G18 G2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5"/>
  <sheetViews>
    <sheetView view="pageBreakPreview" zoomScale="86" zoomScaleNormal="100" zoomScaleSheetLayoutView="86" workbookViewId="0">
      <selection activeCell="F17" sqref="F17"/>
    </sheetView>
  </sheetViews>
  <sheetFormatPr baseColWidth="10" defaultRowHeight="14.4" x14ac:dyDescent="0.3"/>
  <cols>
    <col min="3" max="3" width="13.77734375" customWidth="1"/>
    <col min="4" max="4" width="29.6640625" customWidth="1"/>
    <col min="5" max="5" width="19" customWidth="1"/>
    <col min="6" max="6" width="28" customWidth="1"/>
  </cols>
  <sheetData>
    <row r="4" spans="3:6" x14ac:dyDescent="0.3">
      <c r="C4" s="164" t="s">
        <v>65</v>
      </c>
      <c r="D4" s="165"/>
      <c r="E4" s="165"/>
      <c r="F4" s="166"/>
    </row>
    <row r="5" spans="3:6" x14ac:dyDescent="0.3">
      <c r="C5" s="167" t="s">
        <v>57</v>
      </c>
      <c r="D5" s="88"/>
      <c r="E5" s="169" t="s">
        <v>58</v>
      </c>
      <c r="F5" s="169" t="s">
        <v>59</v>
      </c>
    </row>
    <row r="6" spans="3:6" x14ac:dyDescent="0.3">
      <c r="C6" s="168"/>
      <c r="D6" s="89"/>
      <c r="E6" s="169"/>
      <c r="F6" s="169"/>
    </row>
    <row r="7" spans="3:6" x14ac:dyDescent="0.3">
      <c r="C7" s="170" t="s">
        <v>10</v>
      </c>
      <c r="D7" s="170"/>
      <c r="E7" s="170"/>
      <c r="F7" s="170"/>
    </row>
    <row r="8" spans="3:6" x14ac:dyDescent="0.3">
      <c r="C8" s="105" t="s">
        <v>96</v>
      </c>
      <c r="D8" s="105" t="s">
        <v>97</v>
      </c>
      <c r="E8" s="107">
        <v>8500</v>
      </c>
      <c r="F8" s="106">
        <v>11900</v>
      </c>
    </row>
    <row r="9" spans="3:6" x14ac:dyDescent="0.3">
      <c r="C9" s="105" t="s">
        <v>98</v>
      </c>
      <c r="D9" s="105" t="s">
        <v>99</v>
      </c>
      <c r="E9" s="107">
        <v>4500</v>
      </c>
      <c r="F9" s="106">
        <v>6300</v>
      </c>
    </row>
    <row r="10" spans="3:6" x14ac:dyDescent="0.3">
      <c r="C10" s="105" t="s">
        <v>100</v>
      </c>
      <c r="D10" s="105" t="s">
        <v>101</v>
      </c>
      <c r="E10" s="107">
        <v>4500</v>
      </c>
      <c r="F10" s="106">
        <v>6300</v>
      </c>
    </row>
    <row r="11" spans="3:6" x14ac:dyDescent="0.3">
      <c r="C11" s="105" t="s">
        <v>102</v>
      </c>
      <c r="D11" s="105" t="s">
        <v>103</v>
      </c>
      <c r="E11" s="107">
        <v>4500</v>
      </c>
      <c r="F11" s="106">
        <v>6300</v>
      </c>
    </row>
    <row r="12" spans="3:6" x14ac:dyDescent="0.3">
      <c r="C12" s="105" t="s">
        <v>104</v>
      </c>
      <c r="D12" s="105" t="s">
        <v>105</v>
      </c>
      <c r="E12" s="107">
        <v>4500</v>
      </c>
      <c r="F12" s="106">
        <v>6300</v>
      </c>
    </row>
    <row r="13" spans="3:6" x14ac:dyDescent="0.3">
      <c r="C13" s="105" t="s">
        <v>106</v>
      </c>
      <c r="D13" s="105" t="s">
        <v>107</v>
      </c>
      <c r="E13" s="107">
        <v>3500</v>
      </c>
      <c r="F13" s="106">
        <v>4900</v>
      </c>
    </row>
    <row r="14" spans="3:6" x14ac:dyDescent="0.3">
      <c r="C14" s="105" t="s">
        <v>108</v>
      </c>
      <c r="D14" s="105" t="s">
        <v>108</v>
      </c>
      <c r="E14" s="107">
        <v>3000</v>
      </c>
      <c r="F14" s="106">
        <v>4200</v>
      </c>
    </row>
    <row r="15" spans="3:6" x14ac:dyDescent="0.3">
      <c r="C15" s="105" t="s">
        <v>108</v>
      </c>
      <c r="D15" s="105" t="s">
        <v>108</v>
      </c>
      <c r="E15" s="107">
        <v>3000</v>
      </c>
      <c r="F15" s="106">
        <v>4200</v>
      </c>
    </row>
  </sheetData>
  <mergeCells count="5">
    <mergeCell ref="C4:F4"/>
    <mergeCell ref="C5:C6"/>
    <mergeCell ref="E5:E6"/>
    <mergeCell ref="F5:F6"/>
    <mergeCell ref="C7:F7"/>
  </mergeCells>
  <pageMargins left="0.7" right="0.7" top="0.75" bottom="0.75" header="0.3" footer="0.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PPT -General</vt:lpstr>
      <vt:lpstr>PBVRP-Huaura</vt:lpstr>
      <vt:lpstr>Planilla-Huaura</vt:lpstr>
      <vt:lpstr>'Planilla-Huaura'!Área_de_impresión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HP</cp:lastModifiedBy>
  <dcterms:created xsi:type="dcterms:W3CDTF">2023-03-01T21:32:02Z</dcterms:created>
  <dcterms:modified xsi:type="dcterms:W3CDTF">2024-10-29T18:14:52Z</dcterms:modified>
</cp:coreProperties>
</file>